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8" windowWidth="15180" windowHeight="11640" activeTab="0"/>
  </bookViews>
  <sheets>
    <sheet name="FUEL" sheetId="1" r:id="rId1"/>
  </sheets>
  <definedNames>
    <definedName name="_xlnm.Print_Area" localSheetId="0">'FUEL'!$A$1:$AS$43</definedName>
  </definedNames>
  <calcPr fullCalcOnLoad="1"/>
</workbook>
</file>

<file path=xl/comments1.xml><?xml version="1.0" encoding="utf-8"?>
<comments xmlns="http://schemas.openxmlformats.org/spreadsheetml/2006/main">
  <authors>
    <author>Wes</author>
  </authors>
  <commentList>
    <comment ref="AH12" authorId="0">
      <text>
        <r>
          <rPr>
            <sz val="8"/>
            <rFont val="Tahoma"/>
            <family val="2"/>
          </rPr>
          <t xml:space="preserve">Fuel Flow, per hour, per engine
Use </t>
        </r>
        <r>
          <rPr>
            <b/>
            <sz val="8"/>
            <rFont val="Tahoma"/>
            <family val="2"/>
          </rPr>
          <t>B. Start Cruise Gross Weight</t>
        </r>
        <r>
          <rPr>
            <sz val="8"/>
            <rFont val="Tahoma"/>
            <family val="2"/>
          </rPr>
          <t xml:space="preserve"> and enter </t>
        </r>
        <r>
          <rPr>
            <b/>
            <sz val="8"/>
            <rFont val="Tahoma"/>
            <family val="2"/>
          </rPr>
          <t>Figure 5-120</t>
        </r>
        <r>
          <rPr>
            <sz val="8"/>
            <rFont val="Tahoma"/>
            <family val="2"/>
          </rPr>
          <t xml:space="preserve">
- Start with Gross Weight
- Move up to Pressure Altitude (</t>
        </r>
        <r>
          <rPr>
            <b/>
            <sz val="8"/>
            <rFont val="Tahoma"/>
            <family val="2"/>
          </rPr>
          <t>Use the Start Cruise Altitude</t>
        </r>
        <r>
          <rPr>
            <sz val="8"/>
            <rFont val="Tahoma"/>
            <family val="2"/>
          </rPr>
          <t xml:space="preserve">)
- Move left and correct for Temperature Deviation
- Continue left and read Fuel Flow per hour per engine
- This amount should be in the 1,xxx lbs/hour range
</t>
        </r>
      </text>
    </comment>
    <comment ref="AH16" authorId="0">
      <text>
        <r>
          <rPr>
            <b/>
            <sz val="8"/>
            <rFont val="Tahoma"/>
            <family val="2"/>
          </rPr>
          <t>Fuel Flow, per hour, per engine</t>
        </r>
        <r>
          <rPr>
            <sz val="8"/>
            <rFont val="Tahoma"/>
            <family val="2"/>
          </rPr>
          <t xml:space="preserve">
Use </t>
        </r>
        <r>
          <rPr>
            <b/>
            <sz val="8"/>
            <rFont val="Tahoma"/>
            <family val="2"/>
          </rPr>
          <t>C. End Cruise Gross Weight</t>
        </r>
        <r>
          <rPr>
            <sz val="8"/>
            <rFont val="Tahoma"/>
            <family val="2"/>
          </rPr>
          <t xml:space="preserve"> and enter </t>
        </r>
        <r>
          <rPr>
            <b/>
            <sz val="8"/>
            <rFont val="Tahoma"/>
            <family val="2"/>
          </rPr>
          <t>Figure 5-120</t>
        </r>
        <r>
          <rPr>
            <sz val="8"/>
            <rFont val="Tahoma"/>
            <family val="2"/>
          </rPr>
          <t xml:space="preserve">
- Start with Gross Weight
- Move up to Pressure Altitude (</t>
        </r>
        <r>
          <rPr>
            <b/>
            <sz val="8"/>
            <rFont val="Tahoma"/>
            <family val="2"/>
          </rPr>
          <t>Use the End Cruise Altitude</t>
        </r>
        <r>
          <rPr>
            <sz val="8"/>
            <rFont val="Tahoma"/>
            <family val="2"/>
          </rPr>
          <t>)
- Move left and correct for Temperature Deviation
- Continue left and read Fuel Flow per hour per engine
- This amount should be in the 1,xxx lbs/hour range</t>
        </r>
      </text>
    </comment>
    <comment ref="A7" authorId="0">
      <text>
        <r>
          <rPr>
            <b/>
            <sz val="14"/>
            <rFont val="Tahoma"/>
            <family val="2"/>
          </rPr>
          <t>NOTICE:
This program is in no way intended to take the responsibility away from the individual. It is merely a tool to help one check their work. It is up to the individual to verify that all calculations are correct. The calculations made are only as accurate as the data that is input. Therefore, verify that all chart work is accomplished in accordance with the appropriate TO 1C-130xx1-1 performance manual.
Only the colored blocks need to be filled in for the calculations to work. All other blocks are calculations and should not be manipulated.
ETP data does not need to be filled in for the fuel calculations to work, just as fuel data does not need to be input for the ETP to work (Cruise TAS does need to be filled in).</t>
        </r>
        <r>
          <rPr>
            <b/>
            <sz val="16"/>
            <rFont val="Tahoma"/>
            <family val="2"/>
          </rPr>
          <t xml:space="preserve">
</t>
        </r>
        <r>
          <rPr>
            <sz val="12"/>
            <rFont val="Tahoma"/>
            <family val="2"/>
          </rPr>
          <t xml:space="preserve">(this cell will clear when a name is input into the </t>
        </r>
        <r>
          <rPr>
            <b/>
            <sz val="12"/>
            <rFont val="Tahoma"/>
            <family val="2"/>
          </rPr>
          <t>NAV:</t>
        </r>
        <r>
          <rPr>
            <sz val="12"/>
            <rFont val="Tahoma"/>
            <family val="2"/>
          </rPr>
          <t xml:space="preserve"> block)</t>
        </r>
      </text>
    </comment>
    <comment ref="Y12" authorId="0">
      <text>
        <r>
          <rPr>
            <b/>
            <sz val="8"/>
            <rFont val="Tahoma"/>
            <family val="0"/>
          </rPr>
          <t>Initial Cruise Altitude
- Used for start cruise Fuel Flow</t>
        </r>
      </text>
    </comment>
    <comment ref="Y16" authorId="0">
      <text>
        <r>
          <rPr>
            <b/>
            <sz val="8"/>
            <rFont val="Tahoma"/>
            <family val="0"/>
          </rPr>
          <t>End Cruise Altitude
- Used for end cruise Fuel Flow</t>
        </r>
      </text>
    </comment>
    <comment ref="Y1" authorId="0">
      <text>
        <r>
          <rPr>
            <b/>
            <sz val="8"/>
            <rFont val="Tahoma"/>
            <family val="0"/>
          </rPr>
          <t>Climb Temperature Deviation
Used for
- Distance to Climb
- Time to Climb
- Fuel to Climb</t>
        </r>
      </text>
    </comment>
    <comment ref="Y2" authorId="0">
      <text>
        <r>
          <rPr>
            <b/>
            <sz val="8"/>
            <rFont val="Tahoma"/>
            <family val="0"/>
          </rPr>
          <t>Cruise Temperature Deviation
Used for
- Cruise Ceiling
- Start Cruise Fuel Flow
- End Cruise Fuel Flow</t>
        </r>
      </text>
    </comment>
    <comment ref="AH2" authorId="0">
      <text>
        <r>
          <rPr>
            <b/>
            <sz val="8"/>
            <rFont val="Tahoma"/>
            <family val="2"/>
          </rPr>
          <t>Cruise Ceiling</t>
        </r>
        <r>
          <rPr>
            <sz val="8"/>
            <rFont val="Tahoma"/>
            <family val="2"/>
          </rPr>
          <t xml:space="preserve">
Use </t>
        </r>
        <r>
          <rPr>
            <b/>
            <sz val="8"/>
            <rFont val="Tahoma"/>
            <family val="2"/>
          </rPr>
          <t>B. Start Cruise Gross Weight</t>
        </r>
        <r>
          <rPr>
            <sz val="8"/>
            <rFont val="Tahoma"/>
            <family val="2"/>
          </rPr>
          <t xml:space="preserve"> and enter Figure 5-1
- Start with Gross Weight
- Move up to </t>
        </r>
        <r>
          <rPr>
            <b/>
            <sz val="8"/>
            <rFont val="Tahoma"/>
            <family val="2"/>
          </rPr>
          <t>TIT</t>
        </r>
        <r>
          <rPr>
            <sz val="8"/>
            <rFont val="Tahoma"/>
            <family val="2"/>
          </rPr>
          <t xml:space="preserve"> and correct back down to </t>
        </r>
        <r>
          <rPr>
            <b/>
            <sz val="8"/>
            <rFont val="Tahoma"/>
            <family val="2"/>
          </rPr>
          <t xml:space="preserve">970° </t>
        </r>
        <r>
          <rPr>
            <sz val="8"/>
            <rFont val="Tahoma"/>
            <family val="2"/>
          </rPr>
          <t xml:space="preserve">(932° for -7 engines)
- Move up and correct for (cruise) </t>
        </r>
        <r>
          <rPr>
            <b/>
            <sz val="8"/>
            <rFont val="Tahoma"/>
            <family val="2"/>
          </rPr>
          <t>Temp Dev</t>
        </r>
        <r>
          <rPr>
            <sz val="8"/>
            <rFont val="Tahoma"/>
            <family val="2"/>
          </rPr>
          <t xml:space="preserve">
- Move up and correct for </t>
        </r>
        <r>
          <rPr>
            <b/>
            <sz val="8"/>
            <rFont val="Tahoma"/>
            <family val="2"/>
          </rPr>
          <t>Drag Index</t>
        </r>
        <r>
          <rPr>
            <sz val="8"/>
            <rFont val="Tahoma"/>
            <family val="2"/>
          </rPr>
          <t xml:space="preserve">
- Move up to the </t>
        </r>
        <r>
          <rPr>
            <b/>
            <sz val="8"/>
            <rFont val="Tahoma"/>
            <family val="2"/>
          </rPr>
          <t>95% Engine</t>
        </r>
        <r>
          <rPr>
            <sz val="8"/>
            <rFont val="Tahoma"/>
            <family val="2"/>
          </rPr>
          <t xml:space="preserve"> line
- Move left and read </t>
        </r>
        <r>
          <rPr>
            <b/>
            <sz val="8"/>
            <rFont val="Tahoma"/>
            <family val="2"/>
          </rPr>
          <t xml:space="preserve">Pressure Altitude
AFI11-2C-130V3 14 MARCH 2006
</t>
        </r>
        <r>
          <rPr>
            <sz val="8"/>
            <rFont val="Tahoma"/>
            <family val="2"/>
          </rPr>
          <t xml:space="preserve">
5.27.2. Do not exceed maximum continuous power (932 degrees TIT for -7 engines or 970 degrees TIT for -15 engines) during cruise. </t>
        </r>
        <r>
          <rPr>
            <b/>
            <sz val="8"/>
            <rFont val="Tahoma"/>
            <family val="2"/>
          </rPr>
          <t xml:space="preserve">For normal cruise operations </t>
        </r>
        <r>
          <rPr>
            <sz val="8"/>
            <rFont val="Tahoma"/>
            <family val="2"/>
          </rPr>
          <t xml:space="preserve">932 degrees TIT for dash 7 engines and </t>
        </r>
        <r>
          <rPr>
            <b/>
            <sz val="8"/>
            <rFont val="Tahoma"/>
            <family val="2"/>
          </rPr>
          <t>970 degrees TIT for dash 15 engines will be used</t>
        </r>
        <r>
          <rPr>
            <sz val="8"/>
            <rFont val="Tahoma"/>
            <family val="2"/>
          </rPr>
          <t>. Cruise at a constant KTAS (280 KTAS for dash 7 engines and 300 KTAS for dash 15 engines), adjusting TIT at least every hour. For legs of 2 hours or less consider cruising at 260 or 270 KTAS (280 or 290 for dash 15 engines). On short legs with cruise altitude under 10,000 MSL, KIAS should be limited to 210 or less. On missions that are not time critical consider flying at a TAS corresponding to 850 degrees TIT (900 degrees TIT for -15 engines) to preserve first stage turbine vanes. This reduction in TIT will decrease fuel consumption by approximately 4%, increase turbine life, decrease sulfidation corrosion by approximately 200%, and increase thermocouple life.</t>
        </r>
      </text>
    </comment>
    <comment ref="Y3" authorId="0">
      <text>
        <r>
          <rPr>
            <b/>
            <sz val="8"/>
            <rFont val="Tahoma"/>
            <family val="2"/>
          </rPr>
          <t>Distance to Climb</t>
        </r>
        <r>
          <rPr>
            <sz val="8"/>
            <rFont val="Tahoma"/>
            <family val="2"/>
          </rPr>
          <t xml:space="preserve">
If you are </t>
        </r>
        <r>
          <rPr>
            <b/>
            <sz val="8"/>
            <rFont val="Tahoma"/>
            <family val="2"/>
          </rPr>
          <t>NOT at Sea Level</t>
        </r>
        <r>
          <rPr>
            <sz val="8"/>
            <rFont val="Tahoma"/>
            <family val="2"/>
          </rPr>
          <t xml:space="preserve">, this chart needs to be </t>
        </r>
        <r>
          <rPr>
            <b/>
            <sz val="8"/>
            <rFont val="Tahoma"/>
            <family val="2"/>
          </rPr>
          <t>RUN TWICE</t>
        </r>
        <r>
          <rPr>
            <sz val="8"/>
            <rFont val="Tahoma"/>
            <family val="2"/>
          </rPr>
          <t xml:space="preserve">.
- The 1st time from </t>
        </r>
        <r>
          <rPr>
            <b/>
            <sz val="8"/>
            <rFont val="Tahoma"/>
            <family val="2"/>
          </rPr>
          <t>Sea Level to Airfield Pressure Altitude</t>
        </r>
        <r>
          <rPr>
            <sz val="8"/>
            <rFont val="Tahoma"/>
            <family val="2"/>
          </rPr>
          <t xml:space="preserve">.
- The 2nd time from </t>
        </r>
        <r>
          <rPr>
            <b/>
            <sz val="8"/>
            <rFont val="Tahoma"/>
            <family val="2"/>
          </rPr>
          <t>Sea Level to Start Cruise Pressure Altitude</t>
        </r>
        <r>
          <rPr>
            <sz val="8"/>
            <rFont val="Tahoma"/>
            <family val="2"/>
          </rPr>
          <t xml:space="preserve">.
- </t>
        </r>
        <r>
          <rPr>
            <b/>
            <sz val="8"/>
            <rFont val="Tahoma"/>
            <family val="2"/>
          </rPr>
          <t>Subtract</t>
        </r>
        <r>
          <rPr>
            <sz val="8"/>
            <rFont val="Tahoma"/>
            <family val="2"/>
          </rPr>
          <t xml:space="preserve"> the </t>
        </r>
        <r>
          <rPr>
            <b/>
            <sz val="8"/>
            <rFont val="Tahoma"/>
            <family val="2"/>
          </rPr>
          <t>1st reading</t>
        </r>
        <r>
          <rPr>
            <sz val="8"/>
            <rFont val="Tahoma"/>
            <family val="2"/>
          </rPr>
          <t xml:space="preserve"> from the </t>
        </r>
        <r>
          <rPr>
            <b/>
            <sz val="8"/>
            <rFont val="Tahoma"/>
            <family val="2"/>
          </rPr>
          <t>2nd reading</t>
        </r>
        <r>
          <rPr>
            <sz val="8"/>
            <rFont val="Tahoma"/>
            <family val="2"/>
          </rPr>
          <t xml:space="preserve"> to get the </t>
        </r>
        <r>
          <rPr>
            <b/>
            <sz val="8"/>
            <rFont val="Tahoma"/>
            <family val="2"/>
          </rPr>
          <t>Final Result</t>
        </r>
        <r>
          <rPr>
            <sz val="8"/>
            <rFont val="Tahoma"/>
            <family val="2"/>
          </rPr>
          <t xml:space="preserve">.
Use </t>
        </r>
        <r>
          <rPr>
            <b/>
            <sz val="8"/>
            <rFont val="Tahoma"/>
            <family val="2"/>
          </rPr>
          <t>A. Climb Gross Weight</t>
        </r>
        <r>
          <rPr>
            <sz val="8"/>
            <rFont val="Tahoma"/>
            <family val="2"/>
          </rPr>
          <t xml:space="preserve"> and enter </t>
        </r>
        <r>
          <rPr>
            <b/>
            <sz val="8"/>
            <rFont val="Tahoma"/>
            <family val="2"/>
          </rPr>
          <t>Figure 4-3 Sheet 1</t>
        </r>
        <r>
          <rPr>
            <sz val="8"/>
            <rFont val="Tahoma"/>
            <family val="2"/>
          </rPr>
          <t xml:space="preserve">
- Move up to and correct for (climb) </t>
        </r>
        <r>
          <rPr>
            <b/>
            <sz val="8"/>
            <rFont val="Tahoma"/>
            <family val="2"/>
          </rPr>
          <t>Temperature Deviation</t>
        </r>
        <r>
          <rPr>
            <sz val="8"/>
            <rFont val="Tahoma"/>
            <family val="2"/>
          </rPr>
          <t xml:space="preserve">
- Continue up to (start cruise) </t>
        </r>
        <r>
          <rPr>
            <b/>
            <sz val="8"/>
            <rFont val="Tahoma"/>
            <family val="2"/>
          </rPr>
          <t>Pressure Altitude</t>
        </r>
        <r>
          <rPr>
            <sz val="8"/>
            <rFont val="Tahoma"/>
            <family val="2"/>
          </rPr>
          <t xml:space="preserve">
  - Follow the lines that curve slightly to the left 
    (these account for fuel burnoff during the climb)
- Move right from Pressure Altitude and read </t>
        </r>
        <r>
          <rPr>
            <b/>
            <sz val="8"/>
            <rFont val="Tahoma"/>
            <family val="2"/>
          </rPr>
          <t xml:space="preserve">Uncorrected Time to Climb
</t>
        </r>
        <r>
          <rPr>
            <sz val="8"/>
            <rFont val="Tahoma"/>
            <family val="2"/>
          </rPr>
          <t xml:space="preserve">
Enter Figure 4-3 Sheet 2 with</t>
        </r>
        <r>
          <rPr>
            <b/>
            <sz val="8"/>
            <rFont val="Tahoma"/>
            <family val="2"/>
          </rPr>
          <t xml:space="preserve"> Uncorrected Time to Climb</t>
        </r>
        <r>
          <rPr>
            <sz val="8"/>
            <rFont val="Tahoma"/>
            <family val="2"/>
          </rPr>
          <t xml:space="preserve">
- Move right and correct for </t>
        </r>
        <r>
          <rPr>
            <b/>
            <sz val="8"/>
            <rFont val="Tahoma"/>
            <family val="2"/>
          </rPr>
          <t>95% Engines</t>
        </r>
        <r>
          <rPr>
            <sz val="8"/>
            <rFont val="Tahoma"/>
            <family val="2"/>
          </rPr>
          <t xml:space="preserve">
- Continue right and correct for</t>
        </r>
        <r>
          <rPr>
            <b/>
            <sz val="8"/>
            <rFont val="Tahoma"/>
            <family val="2"/>
          </rPr>
          <t xml:space="preserve"> 970° TIT </t>
        </r>
        <r>
          <rPr>
            <sz val="8"/>
            <rFont val="Tahoma"/>
            <family val="2"/>
          </rPr>
          <t xml:space="preserve">(932° for -7 engines)
- DO NOT correct for TEMP DEV unless ALL BLEEDS ARE ON
- Continue right and correct for </t>
        </r>
        <r>
          <rPr>
            <b/>
            <sz val="8"/>
            <rFont val="Tahoma"/>
            <family val="2"/>
          </rPr>
          <t>Drag Index</t>
        </r>
        <r>
          <rPr>
            <sz val="8"/>
            <rFont val="Tahoma"/>
            <family val="2"/>
          </rPr>
          <t xml:space="preserve">
- Continue right and read </t>
        </r>
        <r>
          <rPr>
            <b/>
            <sz val="8"/>
            <rFont val="Tahoma"/>
            <family val="2"/>
          </rPr>
          <t>Corrected Distance to Climb</t>
        </r>
        <r>
          <rPr>
            <sz val="8"/>
            <rFont val="Tahoma"/>
            <family val="2"/>
          </rPr>
          <t xml:space="preserve">
</t>
        </r>
      </text>
    </comment>
    <comment ref="AB4" authorId="0">
      <text>
        <r>
          <rPr>
            <b/>
            <sz val="8"/>
            <rFont val="Tahoma"/>
            <family val="2"/>
          </rPr>
          <t>Time to Climb</t>
        </r>
        <r>
          <rPr>
            <sz val="8"/>
            <rFont val="Tahoma"/>
            <family val="2"/>
          </rPr>
          <t xml:space="preserve">
If you are </t>
        </r>
        <r>
          <rPr>
            <b/>
            <sz val="8"/>
            <rFont val="Tahoma"/>
            <family val="2"/>
          </rPr>
          <t>NOT at Sea Level</t>
        </r>
        <r>
          <rPr>
            <sz val="8"/>
            <rFont val="Tahoma"/>
            <family val="2"/>
          </rPr>
          <t xml:space="preserve">, this chart needs to be </t>
        </r>
        <r>
          <rPr>
            <b/>
            <sz val="8"/>
            <rFont val="Tahoma"/>
            <family val="2"/>
          </rPr>
          <t>RUN TWICE</t>
        </r>
        <r>
          <rPr>
            <sz val="8"/>
            <rFont val="Tahoma"/>
            <family val="2"/>
          </rPr>
          <t xml:space="preserve">.
- The 1st time from </t>
        </r>
        <r>
          <rPr>
            <b/>
            <sz val="8"/>
            <rFont val="Tahoma"/>
            <family val="2"/>
          </rPr>
          <t>Sea Level to Airfield Pressure Altitude</t>
        </r>
        <r>
          <rPr>
            <sz val="8"/>
            <rFont val="Tahoma"/>
            <family val="2"/>
          </rPr>
          <t xml:space="preserve">.
- The 2nd time from </t>
        </r>
        <r>
          <rPr>
            <b/>
            <sz val="8"/>
            <rFont val="Tahoma"/>
            <family val="2"/>
          </rPr>
          <t>Sea Level to Start Cruise Pressure Altitude</t>
        </r>
        <r>
          <rPr>
            <sz val="8"/>
            <rFont val="Tahoma"/>
            <family val="2"/>
          </rPr>
          <t xml:space="preserve">.
- </t>
        </r>
        <r>
          <rPr>
            <b/>
            <sz val="8"/>
            <rFont val="Tahoma"/>
            <family val="2"/>
          </rPr>
          <t>Subtract</t>
        </r>
        <r>
          <rPr>
            <sz val="8"/>
            <rFont val="Tahoma"/>
            <family val="2"/>
          </rPr>
          <t xml:space="preserve"> the </t>
        </r>
        <r>
          <rPr>
            <b/>
            <sz val="8"/>
            <rFont val="Tahoma"/>
            <family val="2"/>
          </rPr>
          <t>1st reading</t>
        </r>
        <r>
          <rPr>
            <sz val="8"/>
            <rFont val="Tahoma"/>
            <family val="2"/>
          </rPr>
          <t xml:space="preserve"> from the </t>
        </r>
        <r>
          <rPr>
            <b/>
            <sz val="8"/>
            <rFont val="Tahoma"/>
            <family val="2"/>
          </rPr>
          <t>2nd reading</t>
        </r>
        <r>
          <rPr>
            <sz val="8"/>
            <rFont val="Tahoma"/>
            <family val="2"/>
          </rPr>
          <t xml:space="preserve"> to get the </t>
        </r>
        <r>
          <rPr>
            <b/>
            <sz val="8"/>
            <rFont val="Tahoma"/>
            <family val="2"/>
          </rPr>
          <t>Final Result</t>
        </r>
        <r>
          <rPr>
            <sz val="8"/>
            <rFont val="Tahoma"/>
            <family val="2"/>
          </rPr>
          <t xml:space="preserve">.
Use </t>
        </r>
        <r>
          <rPr>
            <b/>
            <sz val="8"/>
            <rFont val="Tahoma"/>
            <family val="2"/>
          </rPr>
          <t>A. Climb Gross Weight</t>
        </r>
        <r>
          <rPr>
            <sz val="8"/>
            <rFont val="Tahoma"/>
            <family val="2"/>
          </rPr>
          <t xml:space="preserve"> and enter </t>
        </r>
        <r>
          <rPr>
            <b/>
            <sz val="8"/>
            <rFont val="Tahoma"/>
            <family val="2"/>
          </rPr>
          <t>Figure 4-1 Sheet 1</t>
        </r>
        <r>
          <rPr>
            <sz val="8"/>
            <rFont val="Tahoma"/>
            <family val="2"/>
          </rPr>
          <t xml:space="preserve">
- Move up to and correct for (climb) </t>
        </r>
        <r>
          <rPr>
            <b/>
            <sz val="8"/>
            <rFont val="Tahoma"/>
            <family val="2"/>
          </rPr>
          <t>Temperature Deviation</t>
        </r>
        <r>
          <rPr>
            <sz val="8"/>
            <rFont val="Tahoma"/>
            <family val="2"/>
          </rPr>
          <t xml:space="preserve">
- Continue up to (start cruise) </t>
        </r>
        <r>
          <rPr>
            <b/>
            <sz val="8"/>
            <rFont val="Tahoma"/>
            <family val="2"/>
          </rPr>
          <t>Pressure Altitude</t>
        </r>
        <r>
          <rPr>
            <sz val="8"/>
            <rFont val="Tahoma"/>
            <family val="2"/>
          </rPr>
          <t xml:space="preserve">
  - Follow the lines that curve slightly to the left 
    (these account for fuel burnoff during the climb)
- Move right from Pressure Altitude and read </t>
        </r>
        <r>
          <rPr>
            <b/>
            <sz val="8"/>
            <rFont val="Tahoma"/>
            <family val="2"/>
          </rPr>
          <t>Uncorrected Time to Climb</t>
        </r>
        <r>
          <rPr>
            <sz val="8"/>
            <rFont val="Tahoma"/>
            <family val="2"/>
          </rPr>
          <t xml:space="preserve">
Enter </t>
        </r>
        <r>
          <rPr>
            <b/>
            <sz val="8"/>
            <rFont val="Tahoma"/>
            <family val="2"/>
          </rPr>
          <t>Figure 4-1 Sheet 2</t>
        </r>
        <r>
          <rPr>
            <sz val="8"/>
            <rFont val="Tahoma"/>
            <family val="2"/>
          </rPr>
          <t xml:space="preserve"> with </t>
        </r>
        <r>
          <rPr>
            <b/>
            <sz val="8"/>
            <rFont val="Tahoma"/>
            <family val="2"/>
          </rPr>
          <t>Uncorrected Time to Climb</t>
        </r>
        <r>
          <rPr>
            <sz val="8"/>
            <rFont val="Tahoma"/>
            <family val="2"/>
          </rPr>
          <t xml:space="preserve">
- Move right and correct for </t>
        </r>
        <r>
          <rPr>
            <b/>
            <sz val="8"/>
            <rFont val="Tahoma"/>
            <family val="2"/>
          </rPr>
          <t>95% Engines</t>
        </r>
        <r>
          <rPr>
            <sz val="8"/>
            <rFont val="Tahoma"/>
            <family val="2"/>
          </rPr>
          <t xml:space="preserve">
- Continue right and correct for </t>
        </r>
        <r>
          <rPr>
            <b/>
            <sz val="8"/>
            <rFont val="Tahoma"/>
            <family val="2"/>
          </rPr>
          <t xml:space="preserve">970° TIT </t>
        </r>
        <r>
          <rPr>
            <sz val="8"/>
            <rFont val="Tahoma"/>
            <family val="2"/>
          </rPr>
          <t xml:space="preserve">(932° for -7 engines)
- DO NOT correct for TEMP DEV unless ALL BLEEDS ARE ON
- Continue right and correct for </t>
        </r>
        <r>
          <rPr>
            <b/>
            <sz val="8"/>
            <rFont val="Tahoma"/>
            <family val="2"/>
          </rPr>
          <t>Drag Index</t>
        </r>
        <r>
          <rPr>
            <sz val="8"/>
            <rFont val="Tahoma"/>
            <family val="2"/>
          </rPr>
          <t xml:space="preserve">
- Continue right and read </t>
        </r>
        <r>
          <rPr>
            <b/>
            <sz val="8"/>
            <rFont val="Tahoma"/>
            <family val="2"/>
          </rPr>
          <t>Corrected Time to Climb</t>
        </r>
        <r>
          <rPr>
            <b/>
            <sz val="8"/>
            <rFont val="Tahoma"/>
            <family val="0"/>
          </rPr>
          <t xml:space="preserve">
</t>
        </r>
      </text>
    </comment>
    <comment ref="AN4" authorId="0">
      <text>
        <r>
          <rPr>
            <b/>
            <sz val="8"/>
            <rFont val="Tahoma"/>
            <family val="2"/>
          </rPr>
          <t>Fuel to Climb</t>
        </r>
        <r>
          <rPr>
            <sz val="8"/>
            <rFont val="Tahoma"/>
            <family val="2"/>
          </rPr>
          <t xml:space="preserve">
If you are </t>
        </r>
        <r>
          <rPr>
            <b/>
            <sz val="8"/>
            <rFont val="Tahoma"/>
            <family val="2"/>
          </rPr>
          <t>NOT at Sea Level</t>
        </r>
        <r>
          <rPr>
            <sz val="8"/>
            <rFont val="Tahoma"/>
            <family val="2"/>
          </rPr>
          <t xml:space="preserve">, this chart needs to be </t>
        </r>
        <r>
          <rPr>
            <b/>
            <sz val="8"/>
            <rFont val="Tahoma"/>
            <family val="2"/>
          </rPr>
          <t>RUN TWICE</t>
        </r>
        <r>
          <rPr>
            <sz val="8"/>
            <rFont val="Tahoma"/>
            <family val="2"/>
          </rPr>
          <t xml:space="preserve">.
- The 1st time from </t>
        </r>
        <r>
          <rPr>
            <b/>
            <sz val="8"/>
            <rFont val="Tahoma"/>
            <family val="2"/>
          </rPr>
          <t>Sea Level to Airfield Pressure Altitude</t>
        </r>
        <r>
          <rPr>
            <sz val="8"/>
            <rFont val="Tahoma"/>
            <family val="2"/>
          </rPr>
          <t xml:space="preserve">.
- The 2nd time from </t>
        </r>
        <r>
          <rPr>
            <b/>
            <sz val="8"/>
            <rFont val="Tahoma"/>
            <family val="2"/>
          </rPr>
          <t>Sea Level to Start Cruise Pressure Altitude</t>
        </r>
        <r>
          <rPr>
            <sz val="8"/>
            <rFont val="Tahoma"/>
            <family val="2"/>
          </rPr>
          <t xml:space="preserve">.
- </t>
        </r>
        <r>
          <rPr>
            <b/>
            <sz val="8"/>
            <rFont val="Tahoma"/>
            <family val="2"/>
          </rPr>
          <t>Subtract</t>
        </r>
        <r>
          <rPr>
            <sz val="8"/>
            <rFont val="Tahoma"/>
            <family val="2"/>
          </rPr>
          <t xml:space="preserve"> the </t>
        </r>
        <r>
          <rPr>
            <b/>
            <sz val="8"/>
            <rFont val="Tahoma"/>
            <family val="2"/>
          </rPr>
          <t>1st reading</t>
        </r>
        <r>
          <rPr>
            <sz val="8"/>
            <rFont val="Tahoma"/>
            <family val="2"/>
          </rPr>
          <t xml:space="preserve"> from the </t>
        </r>
        <r>
          <rPr>
            <b/>
            <sz val="8"/>
            <rFont val="Tahoma"/>
            <family val="2"/>
          </rPr>
          <t>2nd reading</t>
        </r>
        <r>
          <rPr>
            <sz val="8"/>
            <rFont val="Tahoma"/>
            <family val="2"/>
          </rPr>
          <t xml:space="preserve"> to get the </t>
        </r>
        <r>
          <rPr>
            <b/>
            <sz val="8"/>
            <rFont val="Tahoma"/>
            <family val="2"/>
          </rPr>
          <t>Final Result</t>
        </r>
        <r>
          <rPr>
            <sz val="8"/>
            <rFont val="Tahoma"/>
            <family val="2"/>
          </rPr>
          <t xml:space="preserve">.
Use </t>
        </r>
        <r>
          <rPr>
            <b/>
            <sz val="8"/>
            <rFont val="Tahoma"/>
            <family val="2"/>
          </rPr>
          <t>A. Climb Gross Weight</t>
        </r>
        <r>
          <rPr>
            <sz val="8"/>
            <rFont val="Tahoma"/>
            <family val="2"/>
          </rPr>
          <t xml:space="preserve"> and enter </t>
        </r>
        <r>
          <rPr>
            <b/>
            <sz val="8"/>
            <rFont val="Tahoma"/>
            <family val="2"/>
          </rPr>
          <t>Figure 4-5 Sheet 1</t>
        </r>
        <r>
          <rPr>
            <sz val="8"/>
            <rFont val="Tahoma"/>
            <family val="2"/>
          </rPr>
          <t xml:space="preserve">
- Move up to and correct for (climb) </t>
        </r>
        <r>
          <rPr>
            <b/>
            <sz val="8"/>
            <rFont val="Tahoma"/>
            <family val="2"/>
          </rPr>
          <t>Temperature Deviation</t>
        </r>
        <r>
          <rPr>
            <sz val="8"/>
            <rFont val="Tahoma"/>
            <family val="2"/>
          </rPr>
          <t xml:space="preserve">
- Continue up to (start cruise) </t>
        </r>
        <r>
          <rPr>
            <b/>
            <sz val="8"/>
            <rFont val="Tahoma"/>
            <family val="2"/>
          </rPr>
          <t>Pressure Altitude</t>
        </r>
        <r>
          <rPr>
            <sz val="8"/>
            <rFont val="Tahoma"/>
            <family val="2"/>
          </rPr>
          <t xml:space="preserve">
  - Follow the lines that curve slightly to the left 
    (these account for fuel burnoff during the climb)
- Move right from Pressure Altitude and read </t>
        </r>
        <r>
          <rPr>
            <b/>
            <sz val="8"/>
            <rFont val="Tahoma"/>
            <family val="2"/>
          </rPr>
          <t>Uncorrected Fuel to Climb</t>
        </r>
        <r>
          <rPr>
            <sz val="8"/>
            <rFont val="Tahoma"/>
            <family val="2"/>
          </rPr>
          <t xml:space="preserve">
Enter </t>
        </r>
        <r>
          <rPr>
            <b/>
            <sz val="8"/>
            <rFont val="Tahoma"/>
            <family val="2"/>
          </rPr>
          <t>Figure 4-3 Sheet 2</t>
        </r>
        <r>
          <rPr>
            <sz val="8"/>
            <rFont val="Tahoma"/>
            <family val="2"/>
          </rPr>
          <t xml:space="preserve"> with </t>
        </r>
        <r>
          <rPr>
            <b/>
            <sz val="8"/>
            <rFont val="Tahoma"/>
            <family val="2"/>
          </rPr>
          <t>Uncorrected Time to Climb</t>
        </r>
        <r>
          <rPr>
            <sz val="8"/>
            <rFont val="Tahoma"/>
            <family val="2"/>
          </rPr>
          <t xml:space="preserve">
- Move right and correct for </t>
        </r>
        <r>
          <rPr>
            <b/>
            <sz val="8"/>
            <rFont val="Tahoma"/>
            <family val="2"/>
          </rPr>
          <t>95% Engines</t>
        </r>
        <r>
          <rPr>
            <sz val="8"/>
            <rFont val="Tahoma"/>
            <family val="2"/>
          </rPr>
          <t xml:space="preserve">
- Continue right and correct for </t>
        </r>
        <r>
          <rPr>
            <b/>
            <sz val="8"/>
            <rFont val="Tahoma"/>
            <family val="2"/>
          </rPr>
          <t xml:space="preserve">970° TIT </t>
        </r>
        <r>
          <rPr>
            <sz val="8"/>
            <rFont val="Tahoma"/>
            <family val="2"/>
          </rPr>
          <t xml:space="preserve">(932° for -7 engines)
- DO NOT correct for TEMP DEV unless ALL BLEEDS ARE ON
- Continue right and correct for </t>
        </r>
        <r>
          <rPr>
            <b/>
            <sz val="8"/>
            <rFont val="Tahoma"/>
            <family val="2"/>
          </rPr>
          <t>Drag Index</t>
        </r>
        <r>
          <rPr>
            <sz val="8"/>
            <rFont val="Tahoma"/>
            <family val="2"/>
          </rPr>
          <t xml:space="preserve">
- Continue right and read </t>
        </r>
        <r>
          <rPr>
            <b/>
            <sz val="8"/>
            <rFont val="Tahoma"/>
            <family val="2"/>
          </rPr>
          <t>Corrected Fuel to Climb
This amount should be entered as a 2 digit number (e.g. 3.4)</t>
        </r>
      </text>
    </comment>
    <comment ref="M19" authorId="0">
      <text>
        <r>
          <rPr>
            <b/>
            <sz val="8"/>
            <rFont val="Tahoma"/>
            <family val="2"/>
          </rPr>
          <t xml:space="preserve">AFI11-2C-130V3 14 MARCH 2006
</t>
        </r>
        <r>
          <rPr>
            <sz val="8"/>
            <rFont val="Tahoma"/>
            <family val="2"/>
          </rPr>
          <t xml:space="preserve">
</t>
        </r>
        <r>
          <rPr>
            <b/>
            <sz val="8"/>
            <rFont val="Tahoma"/>
            <family val="2"/>
          </rPr>
          <t xml:space="preserve">Approach: 1,000 lbs </t>
        </r>
        <r>
          <rPr>
            <sz val="8"/>
            <rFont val="Tahoma"/>
            <family val="2"/>
          </rPr>
          <t xml:space="preserve">(2,000 lbs for high altitude approach). </t>
        </r>
        <r>
          <rPr>
            <b/>
            <sz val="8"/>
            <rFont val="Tahoma"/>
            <family val="2"/>
          </rPr>
          <t xml:space="preserve">Entry always required.
</t>
        </r>
        <r>
          <rPr>
            <sz val="8"/>
            <rFont val="Tahoma"/>
            <family val="2"/>
          </rPr>
          <t xml:space="preserve">
</t>
        </r>
        <r>
          <rPr>
            <b/>
            <sz val="8"/>
            <rFont val="Tahoma"/>
            <family val="2"/>
          </rPr>
          <t>Minimum Landing Fuel: 4,000 lbs</t>
        </r>
        <r>
          <rPr>
            <sz val="8"/>
            <rFont val="Tahoma"/>
            <family val="2"/>
          </rPr>
          <t xml:space="preserve">. </t>
        </r>
        <r>
          <rPr>
            <b/>
            <sz val="8"/>
            <rFont val="Tahoma"/>
            <family val="2"/>
          </rPr>
          <t>Entry always required</t>
        </r>
      </text>
    </comment>
    <comment ref="M17" authorId="0">
      <text>
        <r>
          <rPr>
            <b/>
            <sz val="8"/>
            <rFont val="Tahoma"/>
            <family val="2"/>
          </rPr>
          <t>AFI11-2C-130V3 14 MARCH 2006</t>
        </r>
        <r>
          <rPr>
            <sz val="8"/>
            <rFont val="Tahoma"/>
            <family val="2"/>
          </rPr>
          <t xml:space="preserve">
</t>
        </r>
        <r>
          <rPr>
            <b/>
            <sz val="8"/>
            <rFont val="Tahoma"/>
            <family val="2"/>
          </rPr>
          <t>Entry required</t>
        </r>
        <r>
          <rPr>
            <sz val="8"/>
            <rFont val="Tahoma"/>
            <family val="2"/>
          </rPr>
          <t xml:space="preserve">. </t>
        </r>
        <r>
          <rPr>
            <b/>
            <sz val="8"/>
            <rFont val="Tahoma"/>
            <family val="2"/>
          </rPr>
          <t>Minimum 2,000 lbs</t>
        </r>
        <r>
          <rPr>
            <sz val="8"/>
            <rFont val="Tahoma"/>
            <family val="2"/>
          </rPr>
          <t xml:space="preserve">. If flight time over a Category II route is greater than 3+20, when an alternate is located in Alaska, alternate not available or located at latitudes greater than 59 degrees N/S, </t>
        </r>
        <r>
          <rPr>
            <b/>
            <sz val="8"/>
            <rFont val="Tahoma"/>
            <family val="2"/>
          </rPr>
          <t>use 3,500 lbs</t>
        </r>
        <r>
          <rPr>
            <sz val="8"/>
            <rFont val="Tahoma"/>
            <family val="2"/>
          </rPr>
          <t>. These holding fuel calculations meet or exceed the fuel requirements of AFI 11-202V3 2.2.3. Fuel Reserves.</t>
        </r>
      </text>
    </comment>
    <comment ref="M21" authorId="0">
      <text>
        <r>
          <rPr>
            <b/>
            <sz val="8"/>
            <rFont val="Tahoma"/>
            <family val="0"/>
          </rPr>
          <t xml:space="preserve">AFI11-2C-130V3 14 MARCH 2006
PRESSURIZATION LOSS
</t>
        </r>
        <r>
          <rPr>
            <sz val="8"/>
            <rFont val="Tahoma"/>
            <family val="2"/>
          </rPr>
          <t>Additional fuel for pressure loss at ETP - used when pressurized, carrying passengers, and aircraft oxygen is not available to the passengers. Compute at 1,000 lbs/hr for time from ETP to FSAF or LSAF or “T” time. If computed fuel required for pressurization loss is less than total of items 2, 4, 5, and 12, no additional entry required in item 7. If computed fuel exceeds the total of item 2, 4, 5, and 12, add the difference in item 7.</t>
        </r>
        <r>
          <rPr>
            <b/>
            <sz val="8"/>
            <rFont val="Tahoma"/>
            <family val="0"/>
          </rPr>
          <t xml:space="preserve">
STORED FUEL 
</t>
        </r>
        <r>
          <rPr>
            <sz val="8"/>
            <rFont val="Tahoma"/>
            <family val="2"/>
          </rPr>
          <t>Ramp fuel for succeeding legs without refueling.</t>
        </r>
        <r>
          <rPr>
            <b/>
            <sz val="8"/>
            <rFont val="Tahoma"/>
            <family val="0"/>
          </rPr>
          <t xml:space="preserve">
OFF-COURSE MANEUVERS
</t>
        </r>
        <r>
          <rPr>
            <sz val="8"/>
            <rFont val="Tahoma"/>
            <family val="2"/>
          </rPr>
          <t>Fuel for anticipated off-course maneuvering for terrain clearance, thunderstorm avoidance, and ATC requirement. Compute at 100 lbs/min for departure, 50 lbs/min en route.</t>
        </r>
        <r>
          <rPr>
            <b/>
            <sz val="8"/>
            <rFont val="Tahoma"/>
            <family val="0"/>
          </rPr>
          <t xml:space="preserve">
ICING 
</t>
        </r>
        <r>
          <rPr>
            <sz val="8"/>
            <rFont val="Tahoma"/>
            <family val="2"/>
          </rPr>
          <t>500 lbs/hour of anticipated icing.</t>
        </r>
        <r>
          <rPr>
            <b/>
            <sz val="8"/>
            <rFont val="Tahoma"/>
            <family val="0"/>
          </rPr>
          <t xml:space="preserve">
KNOWN HOLDING DELAYS
</t>
        </r>
        <r>
          <rPr>
            <sz val="8"/>
            <rFont val="Tahoma"/>
            <family val="2"/>
          </rPr>
          <t xml:space="preserve">Fuel for anticipated/planned excess holding time. Compute at terminal
fuel flow.
</t>
        </r>
        <r>
          <rPr>
            <b/>
            <sz val="8"/>
            <rFont val="Tahoma"/>
            <family val="0"/>
          </rPr>
          <t xml:space="preserve">
WING RELIEVING FUEL (WRF)
</t>
        </r>
        <r>
          <rPr>
            <sz val="8"/>
            <rFont val="Tahoma"/>
            <family val="2"/>
          </rPr>
          <t>Dependent on cargo weight and basic aircraft operating weight. Normally negligible below cargo weight of 35,000 lbs. Calculate required WRF using Weight Limitations Chart in appropriate TO 1C-130X-1. Minimum landing fuel of 4,000 lbs is included as part of the WRF total.</t>
        </r>
      </text>
    </comment>
    <comment ref="M25" authorId="0">
      <text>
        <r>
          <rPr>
            <b/>
            <sz val="8"/>
            <rFont val="Tahoma"/>
            <family val="0"/>
          </rPr>
          <t xml:space="preserve">AFI11-2C-130V3 14 MARCH 2006
Normally 1,300 lbs. </t>
        </r>
        <r>
          <rPr>
            <sz val="8"/>
            <rFont val="Tahoma"/>
            <family val="2"/>
          </rPr>
          <t xml:space="preserve">For known taxi delays or engine-running ground time in excess of 20 minutes, add </t>
        </r>
        <r>
          <rPr>
            <b/>
            <sz val="8"/>
            <rFont val="Tahoma"/>
            <family val="2"/>
          </rPr>
          <t>50 lbs/min</t>
        </r>
        <r>
          <rPr>
            <sz val="8"/>
            <rFont val="Tahoma"/>
            <family val="2"/>
          </rPr>
          <t>.</t>
        </r>
      </text>
    </comment>
    <comment ref="M31" authorId="0">
      <text>
        <r>
          <rPr>
            <b/>
            <sz val="8"/>
            <rFont val="Tahoma"/>
            <family val="2"/>
          </rPr>
          <t>AFI11-2C-130V3 14 MARCH 2006</t>
        </r>
        <r>
          <rPr>
            <sz val="8"/>
            <rFont val="Tahoma"/>
            <family val="2"/>
          </rPr>
          <t xml:space="preserve">
Difference between required ramp and actual ramp fuel. 
- Normally, </t>
        </r>
        <r>
          <rPr>
            <b/>
            <sz val="8"/>
            <rFont val="Tahoma"/>
            <family val="2"/>
          </rPr>
          <t>should not exceed 2200 lbs</t>
        </r>
        <r>
          <rPr>
            <sz val="8"/>
            <rFont val="Tahoma"/>
            <family val="2"/>
          </rPr>
          <t xml:space="preserve">. (fuel conservation)
</t>
        </r>
        <r>
          <rPr>
            <b/>
            <sz val="8"/>
            <rFont val="Tahoma"/>
            <family val="2"/>
          </rPr>
          <t>14.2. Fuel Conservation.</t>
        </r>
        <r>
          <rPr>
            <sz val="8"/>
            <rFont val="Tahoma"/>
            <family val="2"/>
          </rPr>
          <t xml:space="preserve">
14.2.1. Conservation of fuel requires everyone’s active participation. Do not carry extra fuel for convenience.
Unidentified extra fuel should not exceed required ramp fuel load (RRFL) by more than 2,200 pounds.
14.2.2. Extra fuel (identified extra) may be added to RRFL:
14.2.2.1. When fuel availability is limited or not available at en route stops.
14.2.2.2. For known holding delays in excess of standard.
14.2.2.3. For anticipated off course weather avoidance.
14.2.2.4. For Wing Relieving Fuel (WRF)</t>
        </r>
      </text>
    </comment>
    <comment ref="M33" authorId="0">
      <text>
        <r>
          <rPr>
            <b/>
            <sz val="8"/>
            <rFont val="Tahoma"/>
            <family val="0"/>
          </rPr>
          <t xml:space="preserve">AFI11-2C-130V3 14 MARCH 2006
</t>
        </r>
        <r>
          <rPr>
            <sz val="8"/>
            <rFont val="Tahoma"/>
            <family val="2"/>
          </rPr>
          <t xml:space="preserve">
Total of ALTERNATE/MISSED APPROACH, HOLDING, WRF and APPROACH/LANDING. </t>
        </r>
        <r>
          <rPr>
            <b/>
            <sz val="8"/>
            <rFont val="Tahoma"/>
            <family val="0"/>
          </rPr>
          <t xml:space="preserve">Never less than 7,000 lbs.
</t>
        </r>
        <r>
          <rPr>
            <sz val="8"/>
            <rFont val="Tahoma"/>
            <family val="2"/>
          </rPr>
          <t xml:space="preserve">Enter </t>
        </r>
        <r>
          <rPr>
            <b/>
            <sz val="8"/>
            <rFont val="Tahoma"/>
            <family val="2"/>
          </rPr>
          <t xml:space="preserve">Wing Relieving Fuel </t>
        </r>
        <r>
          <rPr>
            <sz val="8"/>
            <rFont val="Tahoma"/>
            <family val="2"/>
          </rPr>
          <t>in the box to the left, if required, for it to be calculated in Block 13. This is in addition to putting it in Block 7. Block must contain a value.</t>
        </r>
      </text>
    </comment>
    <comment ref="R30" authorId="0">
      <text>
        <r>
          <rPr>
            <b/>
            <sz val="8"/>
            <rFont val="Tahoma"/>
            <family val="0"/>
          </rPr>
          <t xml:space="preserve">Methods
1 - Level Off to Destination
2 - Level Off to Planned Descent Point
3 - Last Suitable Airfield (LSAF) to First Suitable Airfield (FSAF)
4 - Last checkpoint/radio aid </t>
        </r>
        <r>
          <rPr>
            <sz val="8"/>
            <rFont val="Tahoma"/>
            <family val="2"/>
          </rPr>
          <t>(within 100 NM of LSAF)</t>
        </r>
        <r>
          <rPr>
            <b/>
            <sz val="8"/>
            <rFont val="Tahoma"/>
            <family val="0"/>
          </rPr>
          <t xml:space="preserve"> to First checkpoint/radio aid</t>
        </r>
        <r>
          <rPr>
            <sz val="8"/>
            <rFont val="Tahoma"/>
            <family val="2"/>
          </rPr>
          <t xml:space="preserve"> (within 100 NM of FSAF)</t>
        </r>
      </text>
    </comment>
    <comment ref="I9" authorId="0">
      <text>
        <r>
          <rPr>
            <b/>
            <sz val="8"/>
            <rFont val="Tahoma"/>
            <family val="0"/>
          </rPr>
          <t xml:space="preserve">AFI11-2C-130V3 14 MARCH 2006
</t>
        </r>
        <r>
          <rPr>
            <sz val="8"/>
            <rFont val="Tahoma"/>
            <family val="2"/>
          </rPr>
          <t xml:space="preserve">Fuel for flight time </t>
        </r>
        <r>
          <rPr>
            <b/>
            <sz val="8"/>
            <rFont val="Tahoma"/>
            <family val="2"/>
          </rPr>
          <t>from departure to overhead destination or initial penetration fix at cruise altitude</t>
        </r>
        <r>
          <rPr>
            <sz val="8"/>
            <rFont val="Tahoma"/>
            <family val="2"/>
          </rPr>
          <t xml:space="preserve"> (including time for planned orbit, escort, search, recovery, appropriate climb, weather recon, etc. when applicable).</t>
        </r>
      </text>
    </comment>
    <comment ref="I11" authorId="0">
      <text>
        <r>
          <rPr>
            <b/>
            <sz val="8"/>
            <rFont val="Tahoma"/>
            <family val="0"/>
          </rPr>
          <t xml:space="preserve">AFI11-2C-130V3 14 MARCH 2006
10% of flight time </t>
        </r>
        <r>
          <rPr>
            <sz val="8"/>
            <rFont val="Tahoma"/>
            <family val="2"/>
          </rPr>
          <t>over a Category I route/segment</t>
        </r>
        <r>
          <rPr>
            <b/>
            <sz val="8"/>
            <rFont val="Tahoma"/>
            <family val="0"/>
          </rPr>
          <t xml:space="preserve"> </t>
        </r>
        <r>
          <rPr>
            <b/>
            <sz val="8"/>
            <rFont val="Tahoma"/>
            <family val="2"/>
          </rPr>
          <t>not to exceed 45 minutes</t>
        </r>
        <r>
          <rPr>
            <sz val="8"/>
            <rFont val="Tahoma"/>
            <family val="2"/>
          </rPr>
          <t xml:space="preserve">. For orbit/search missions, 10% of flight time for that portion with inadequate NAVAIDS from the orbit/search point to destination. </t>
        </r>
        <r>
          <rPr>
            <b/>
            <sz val="8"/>
            <rFont val="Tahoma"/>
            <family val="2"/>
          </rPr>
          <t>Compute at terminal fuel flow</t>
        </r>
        <r>
          <rPr>
            <sz val="8"/>
            <rFont val="Tahoma"/>
            <family val="2"/>
          </rPr>
          <t>.</t>
        </r>
      </text>
    </comment>
    <comment ref="I15" authorId="0">
      <text>
        <r>
          <rPr>
            <b/>
            <sz val="8"/>
            <rFont val="Tahoma"/>
            <family val="0"/>
          </rPr>
          <t xml:space="preserve">AFI11-2C-130V3 14 MARCH 2006
Alternate: </t>
        </r>
        <r>
          <rPr>
            <sz val="8"/>
            <rFont val="Tahoma"/>
            <family val="2"/>
          </rPr>
          <t xml:space="preserve">Fuel for flight time from overhead destination or initial penetration fix to alternate, or most distant alternate when two are required. Compute at terminal fuel flow. Required whenever alternate must be filed.
</t>
        </r>
        <r>
          <rPr>
            <b/>
            <sz val="8"/>
            <rFont val="Tahoma"/>
            <family val="0"/>
          </rPr>
          <t xml:space="preserve">
Missed Approach: 2,200 lbs. </t>
        </r>
        <r>
          <rPr>
            <sz val="8"/>
            <rFont val="Tahoma"/>
            <family val="2"/>
          </rPr>
          <t>Required if destination is below ceiling minimums but above visibility minimums for planned destination approach. 
Click on the box next to the number 2.2 to use this value.</t>
        </r>
      </text>
    </comment>
    <comment ref="R19" authorId="0">
      <text>
        <r>
          <rPr>
            <b/>
            <sz val="8"/>
            <rFont val="Tahoma"/>
            <family val="0"/>
          </rPr>
          <t xml:space="preserve">Methods
1 - Level Off to Destination
2 - Level Off to Planned Descent Point
3 - Last Suitable Airfield (LSAF) to First Suitable Airfield (FSAF)
4 - Last checkpoint/radio aid </t>
        </r>
        <r>
          <rPr>
            <sz val="8"/>
            <rFont val="Tahoma"/>
            <family val="2"/>
          </rPr>
          <t>(within 100 NM of LSAF)</t>
        </r>
        <r>
          <rPr>
            <b/>
            <sz val="8"/>
            <rFont val="Tahoma"/>
            <family val="0"/>
          </rPr>
          <t xml:space="preserve"> to First checkpoint/radio aid</t>
        </r>
        <r>
          <rPr>
            <sz val="8"/>
            <rFont val="Tahoma"/>
            <family val="2"/>
          </rPr>
          <t xml:space="preserve"> (within 100 NM of FSAF)</t>
        </r>
      </text>
    </comment>
    <comment ref="I30" authorId="0">
      <text>
        <r>
          <rPr>
            <b/>
            <sz val="8"/>
            <rFont val="Tahoma"/>
            <family val="2"/>
          </rPr>
          <t>AFI11-2C-130V3 14 MARCH 2006</t>
        </r>
        <r>
          <rPr>
            <sz val="8"/>
            <rFont val="Tahoma"/>
            <family val="2"/>
          </rPr>
          <t xml:space="preserve">
14.4.3. Compute preflight endurance using the Average Cruise Fuel Flow. When computing preflight endurance, </t>
        </r>
        <r>
          <rPr>
            <b/>
            <sz val="8"/>
            <rFont val="Tahoma"/>
            <family val="2"/>
          </rPr>
          <t>always subtract 1,300 pounds</t>
        </r>
        <r>
          <rPr>
            <sz val="8"/>
            <rFont val="Tahoma"/>
            <family val="2"/>
          </rPr>
          <t xml:space="preserve"> from actual ramp fuel to account for start, taxi and takeoff.</t>
        </r>
      </text>
    </comment>
  </commentList>
</comments>
</file>

<file path=xl/sharedStrings.xml><?xml version="1.0" encoding="utf-8"?>
<sst xmlns="http://schemas.openxmlformats.org/spreadsheetml/2006/main" count="142" uniqueCount="113">
  <si>
    <t>CARGO/PAX WT:</t>
  </si>
  <si>
    <t>OPERATING WT:</t>
  </si>
  <si>
    <t>RAMP FUEL:</t>
  </si>
  <si>
    <t>RAMP WT:</t>
  </si>
  <si>
    <t>TAKEOFF WT:</t>
  </si>
  <si>
    <t>TIME</t>
  </si>
  <si>
    <t>DATE:</t>
  </si>
  <si>
    <t>ALT</t>
  </si>
  <si>
    <t>GS</t>
  </si>
  <si>
    <t>ZONE</t>
  </si>
  <si>
    <t>TOTAL</t>
  </si>
  <si>
    <t>DIST</t>
  </si>
  <si>
    <t>II. FUEL/ETP PLANNING</t>
  </si>
  <si>
    <t>TAIL #:</t>
  </si>
  <si>
    <t>CRUISE CEILING</t>
  </si>
  <si>
    <t>CRUISE TEMP DEV:</t>
  </si>
  <si>
    <t>CLIMB TEMP DEV:</t>
  </si>
  <si>
    <t>FUEL</t>
  </si>
  <si>
    <t>GROSS</t>
  </si>
  <si>
    <t>WEIGHT</t>
  </si>
  <si>
    <t>FUEL FLOW</t>
  </si>
  <si>
    <t>F/F</t>
  </si>
  <si>
    <t>F/F PER</t>
  </si>
  <si>
    <t>ENGINE</t>
  </si>
  <si>
    <t>IN</t>
  </si>
  <si>
    <t>TTL CLIMB</t>
  </si>
  <si>
    <t>A. CLIMB</t>
  </si>
  <si>
    <t>B. START</t>
  </si>
  <si>
    <t xml:space="preserve">CRUISE </t>
  </si>
  <si>
    <t>CRUISE</t>
  </si>
  <si>
    <t>ZONE FUEL</t>
  </si>
  <si>
    <t>D. AVG CRUISE</t>
  </si>
  <si>
    <t>C. END</t>
  </si>
  <si>
    <t>1. ENROUTE</t>
  </si>
  <si>
    <t>CALLSIGN:</t>
  </si>
  <si>
    <t>NAV:</t>
  </si>
  <si>
    <t>AC:</t>
  </si>
  <si>
    <t>CRUISE TAS</t>
  </si>
  <si>
    <t>2. RESERVE</t>
  </si>
  <si>
    <t>4. MISSED APPROACH</t>
  </si>
  <si>
    <t>5. HOLDING</t>
  </si>
  <si>
    <t>8. TAKEOFF</t>
  </si>
  <si>
    <t>9. TAXI</t>
  </si>
  <si>
    <t>10. REQUIRED RAMP</t>
  </si>
  <si>
    <t>11. ACTUAL RAMP</t>
  </si>
  <si>
    <t>ENDURANCE</t>
  </si>
  <si>
    <t>13. REQ OVHD DEST</t>
  </si>
  <si>
    <t>LSAF</t>
  </si>
  <si>
    <t>FSAF</t>
  </si>
  <si>
    <t>WF1</t>
  </si>
  <si>
    <t>WF2</t>
  </si>
  <si>
    <t>ETP CALCULATION</t>
  </si>
  <si>
    <t>TIME TO CLIMB</t>
  </si>
  <si>
    <t>CLIMB TAS</t>
  </si>
  <si>
    <t>FUEL TO CLIMB</t>
  </si>
  <si>
    <t>NAVIGATOR SIGNATURE</t>
  </si>
  <si>
    <t>MINS</t>
  </si>
  <si>
    <t>-</t>
  </si>
  <si>
    <t>=</t>
  </si>
  <si>
    <t>ENROUTE FUEL COMPUTATION WORKSHEET</t>
  </si>
  <si>
    <t>DRAG INDEX</t>
  </si>
  <si>
    <t>ZONE TIME</t>
  </si>
  <si>
    <t>3. RESERVE</t>
  </si>
  <si>
    <t>6. LANDING</t>
  </si>
  <si>
    <t>7. EXTRA</t>
  </si>
  <si>
    <t>12. EXTRA</t>
  </si>
  <si>
    <t>MIN DIV OR (4+5+6+WRF)</t>
  </si>
  <si>
    <t>1. Note: Wing Relieving Fuel (WRF), when required, is calculated as unidentified extra fuel; however, it must be included as required overhead fuel in Block 13.</t>
  </si>
  <si>
    <t>2. Note: The 4000 LB landind fuel should be included as part of any WRF.</t>
  </si>
  <si>
    <t>TFF</t>
  </si>
  <si>
    <t xml:space="preserve">    FUEL FLOW</t>
  </si>
  <si>
    <t>DISTANCE TO</t>
  </si>
  <si>
    <t xml:space="preserve"> CLIMB (DTC)</t>
  </si>
  <si>
    <t>MIDPOINT</t>
  </si>
  <si>
    <t xml:space="preserve">  =</t>
  </si>
  <si>
    <t xml:space="preserve">   -</t>
  </si>
  <si>
    <t>DIST (LSAF TO FSAF)</t>
  </si>
  <si>
    <t>(WF2 - WF1) + 2(TAS)</t>
  </si>
  <si>
    <t>TOTAL TIME TO FSAF -T = TIME TO ETP</t>
  </si>
  <si>
    <t>ETP METHOD      1      2      3      4      (CIRCLE ONE)</t>
  </si>
  <si>
    <t xml:space="preserve">^60      </t>
  </si>
  <si>
    <t>ENROUTE FUEL FORMULAS</t>
  </si>
  <si>
    <t>CLIMB DISTANCE</t>
  </si>
  <si>
    <t>CLIMB TIME</t>
  </si>
  <si>
    <t>FUEL FLOW (FFT)</t>
  </si>
  <si>
    <t>(IN MINS)</t>
  </si>
  <si>
    <t>X</t>
  </si>
  <si>
    <t>START CRUISE FF + END CRUISE FF</t>
  </si>
  <si>
    <t>AVG</t>
  </si>
  <si>
    <t>CRUISE FF</t>
  </si>
  <si>
    <t>PER ENGINE</t>
  </si>
  <si>
    <t>FUEL FLOW TOTAL</t>
  </si>
  <si>
    <t>1. EXTRACT DTC, TTC, CLIMB TAS, FTC, AND CRUISE CEILING FROM 1C-130H-1-1</t>
  </si>
  <si>
    <t>8. ENTER RANGE SUMMARY CHART WITH END CRUISE WT TO OBTAIN FF PER ENGINE. MULTIPLY BY 4 FOR TOTAL FF. THIS IS ALSO TFF.</t>
  </si>
  <si>
    <t>7. END CRUISE. SUBTRACT CRUISE ZONE FUEL FROM START CRUISE GROSS WT.</t>
  </si>
  <si>
    <t>6. COMPUTE FUEL FLOW TOTAL; MULTIPLY BY ZONE TIME TO ARRIVE AT ZONE FUEL.</t>
  </si>
  <si>
    <t>5. OBTAIN FUEL FLOW PER ENGINE FROM -1-1 RANGE SUMMARY CHART.</t>
  </si>
  <si>
    <t>4. ENTER TOTAL TIME FROM FLIGHT PLAN. SUBTRACT CLIMB TIME FROM TOTAL TIME TO DETERMINE CRUISE TIME.</t>
  </si>
  <si>
    <t>3. START CRUISE. IN GROSS WT COLUMN SUBTRACT CLIMB FUEL FROM TOGW TO DETERMINE START CRUISE GROSS WT.</t>
  </si>
  <si>
    <t>2. CLIMB. ENTER GROSS WT, TTC, AND FTC.</t>
  </si>
  <si>
    <t>9. AVG CRUISE FF. AVG START CRUISE &amp; END CRUISE FF TO GET AVG FF.</t>
  </si>
  <si>
    <t>10. AVG CRUISE FUEL + CLIMB FUEL = FFT.</t>
  </si>
  <si>
    <t>11. ENDURANCE. SUBTRACT 1.3 FROM ACTUAL RAMP AND DIVIDE BY AVG FF.</t>
  </si>
  <si>
    <t xml:space="preserve">     ENROUTE +</t>
  </si>
  <si>
    <t xml:space="preserve">     APPROACH/</t>
  </si>
  <si>
    <t xml:space="preserve">     IDENTIFIED</t>
  </si>
  <si>
    <t xml:space="preserve">     TOTAL (3+4+5+6+7)</t>
  </si>
  <si>
    <t xml:space="preserve">       UNIDENTIFIED</t>
  </si>
  <si>
    <t>Goldsmith</t>
  </si>
  <si>
    <t>91-1236</t>
  </si>
  <si>
    <t xml:space="preserve">       TOTAL (8+9)</t>
  </si>
  <si>
    <t xml:space="preserve">   ALTERNATE +</t>
  </si>
  <si>
    <t>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</si>
</sst>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quot;+&quot;00"/>
    <numFmt numFmtId="168" formatCode="0.0000"/>
    <numFmt numFmtId="169" formatCode="0.000"/>
    <numFmt numFmtId="170" formatCode="##0\ &quot;NM&quot;"/>
    <numFmt numFmtId="171" formatCode="00"/>
    <numFmt numFmtId="172" formatCode="00000"/>
    <numFmt numFmtId="173" formatCode="_(* 00_);_(* \(00\);_(* &quot;-&quot;??_);_(@_)"/>
    <numFmt numFmtId="174" formatCode="_(* 00_);_(* \(00\);_(* &quot;-&quot;??_)"/>
    <numFmt numFmtId="175" formatCode="&quot;(&quot;\ ##00\ &quot;)&quot;"/>
    <numFmt numFmtId="176" formatCode="&quot;^&quot;\60"/>
    <numFmt numFmtId="177" formatCode="&quot;T (&quot;\ ##00\ &quot;) MIN&quot;"/>
    <numFmt numFmtId="178" formatCode="##0.0\ \ &quot;&quot;"/>
    <numFmt numFmtId="179" formatCode="\ \ &quot;&quot;"/>
    <numFmt numFmtId="180" formatCode="[$-409]dd\ mmm\ yy;@"/>
    <numFmt numFmtId="181" formatCode="#00\ &quot;NM&quot;"/>
    <numFmt numFmtId="182" formatCode="&quot;+&quot;#00"/>
  </numFmts>
  <fonts count="21">
    <font>
      <sz val="10"/>
      <name val="Arial"/>
      <family val="0"/>
    </font>
    <font>
      <sz val="8"/>
      <name val="Arial"/>
      <family val="0"/>
    </font>
    <font>
      <sz val="9"/>
      <name val="Arial"/>
      <family val="0"/>
    </font>
    <font>
      <u val="single"/>
      <sz val="10"/>
      <color indexed="12"/>
      <name val="Arial"/>
      <family val="0"/>
    </font>
    <font>
      <u val="single"/>
      <sz val="10"/>
      <color indexed="36"/>
      <name val="Arial"/>
      <family val="0"/>
    </font>
    <font>
      <b/>
      <sz val="10"/>
      <name val="Rockwell"/>
      <family val="1"/>
    </font>
    <font>
      <sz val="10"/>
      <name val="Rockwell"/>
      <family val="1"/>
    </font>
    <font>
      <sz val="9"/>
      <name val="Rockwell"/>
      <family val="1"/>
    </font>
    <font>
      <u val="single"/>
      <sz val="10"/>
      <name val="Rockwell"/>
      <family val="1"/>
    </font>
    <font>
      <b/>
      <sz val="14"/>
      <name val="Rockwell"/>
      <family val="1"/>
    </font>
    <font>
      <sz val="8"/>
      <name val="Tahoma"/>
      <family val="2"/>
    </font>
    <font>
      <b/>
      <sz val="8"/>
      <name val="Tahoma"/>
      <family val="2"/>
    </font>
    <font>
      <b/>
      <sz val="12"/>
      <name val="Tahoma"/>
      <family val="2"/>
    </font>
    <font>
      <b/>
      <sz val="16"/>
      <name val="Tahoma"/>
      <family val="2"/>
    </font>
    <font>
      <sz val="12"/>
      <name val="Tahoma"/>
      <family val="2"/>
    </font>
    <font>
      <b/>
      <sz val="14"/>
      <name val="Tahoma"/>
      <family val="2"/>
    </font>
    <font>
      <sz val="5"/>
      <name val="Rockwell"/>
      <family val="1"/>
    </font>
    <font>
      <sz val="10"/>
      <color indexed="9"/>
      <name val="Rockwell"/>
      <family val="1"/>
    </font>
    <font>
      <sz val="10"/>
      <color indexed="22"/>
      <name val="Rockwell"/>
      <family val="1"/>
    </font>
    <font>
      <sz val="10"/>
      <color indexed="55"/>
      <name val="Rockwell"/>
      <family val="1"/>
    </font>
    <font>
      <b/>
      <sz val="8"/>
      <name val="Arial"/>
      <family val="2"/>
    </font>
  </fonts>
  <fills count="3">
    <fill>
      <patternFill/>
    </fill>
    <fill>
      <patternFill patternType="gray125"/>
    </fill>
    <fill>
      <patternFill patternType="solid">
        <fgColor indexed="22"/>
        <bgColor indexed="64"/>
      </patternFill>
    </fill>
  </fills>
  <borders count="4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color indexed="63"/>
      </left>
      <right style="thin"/>
      <top>
        <color indexed="63"/>
      </top>
      <bottom style="medium"/>
    </border>
    <border>
      <left>
        <color indexed="63"/>
      </left>
      <right style="medium"/>
      <top style="medium"/>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thin"/>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6" fillId="0" borderId="1" xfId="0" applyFont="1" applyFill="1" applyBorder="1" applyAlignment="1" applyProtection="1" quotePrefix="1">
      <alignment horizontal="center"/>
      <protection hidden="1"/>
    </xf>
    <xf numFmtId="0" fontId="6" fillId="0" borderId="0" xfId="0" applyFont="1" applyAlignment="1" applyProtection="1">
      <alignment/>
      <protection hidden="1"/>
    </xf>
    <xf numFmtId="0" fontId="6" fillId="0" borderId="0" xfId="0" applyFont="1" applyBorder="1" applyAlignment="1" applyProtection="1">
      <alignment horizontal="center" vertical="center"/>
      <protection hidden="1"/>
    </xf>
    <xf numFmtId="0" fontId="6" fillId="0" borderId="2" xfId="0" applyFont="1" applyBorder="1" applyAlignment="1" applyProtection="1" quotePrefix="1">
      <alignment horizontal="center" vertical="center"/>
      <protection hidden="1"/>
    </xf>
    <xf numFmtId="0" fontId="6" fillId="0" borderId="2" xfId="0" applyFont="1" applyBorder="1" applyAlignment="1" applyProtection="1">
      <alignment horizontal="center" vertical="center"/>
      <protection hidden="1"/>
    </xf>
    <xf numFmtId="0" fontId="6" fillId="0" borderId="3" xfId="0" applyFont="1" applyFill="1" applyBorder="1" applyAlignment="1" applyProtection="1">
      <alignment horizontal="left"/>
      <protection hidden="1"/>
    </xf>
    <xf numFmtId="0" fontId="6" fillId="0" borderId="4" xfId="0" applyFont="1" applyFill="1" applyBorder="1" applyAlignment="1" applyProtection="1">
      <alignment horizontal="left"/>
      <protection hidden="1"/>
    </xf>
    <xf numFmtId="0" fontId="6" fillId="0" borderId="5" xfId="0" applyFont="1" applyFill="1" applyBorder="1" applyAlignment="1" applyProtection="1">
      <alignment horizontal="left"/>
      <protection hidden="1"/>
    </xf>
    <xf numFmtId="164" fontId="6" fillId="0" borderId="6" xfId="0" applyNumberFormat="1" applyFont="1" applyFill="1" applyBorder="1" applyAlignment="1" applyProtection="1">
      <alignment horizontal="center"/>
      <protection hidden="1"/>
    </xf>
    <xf numFmtId="164" fontId="6" fillId="0" borderId="4" xfId="0" applyNumberFormat="1" applyFont="1" applyFill="1" applyBorder="1" applyAlignment="1" applyProtection="1">
      <alignment horizontal="center"/>
      <protection hidden="1"/>
    </xf>
    <xf numFmtId="164" fontId="6" fillId="0" borderId="5" xfId="0" applyNumberFormat="1" applyFont="1" applyFill="1" applyBorder="1" applyAlignment="1" applyProtection="1">
      <alignment horizontal="center"/>
      <protection hidden="1"/>
    </xf>
    <xf numFmtId="167" fontId="6" fillId="0" borderId="4" xfId="0" applyNumberFormat="1" applyFont="1" applyFill="1" applyBorder="1" applyAlignment="1" applyProtection="1">
      <alignment horizontal="right"/>
      <protection locked="0"/>
    </xf>
    <xf numFmtId="0" fontId="6" fillId="0" borderId="6" xfId="0" applyFont="1" applyFill="1" applyBorder="1" applyAlignment="1" applyProtection="1" quotePrefix="1">
      <alignment horizontal="left"/>
      <protection hidden="1"/>
    </xf>
    <xf numFmtId="0" fontId="6" fillId="0" borderId="0" xfId="0" applyFont="1" applyBorder="1" applyAlignment="1" applyProtection="1" quotePrefix="1">
      <alignment horizontal="center" vertical="center"/>
      <protection hidden="1"/>
    </xf>
    <xf numFmtId="0" fontId="5" fillId="0" borderId="7"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0" xfId="0" applyFont="1" applyFill="1" applyBorder="1" applyAlignment="1" applyProtection="1">
      <alignment horizontal="left"/>
      <protection hidden="1"/>
    </xf>
    <xf numFmtId="0" fontId="6" fillId="0" borderId="9" xfId="0" applyFont="1" applyFill="1" applyBorder="1" applyAlignment="1" applyProtection="1">
      <alignment horizontal="left"/>
      <protection hidden="1"/>
    </xf>
    <xf numFmtId="0" fontId="7" fillId="0" borderId="11" xfId="0" applyFont="1" applyBorder="1" applyAlignment="1" applyProtection="1">
      <alignment horizontal="left" vertical="center" wrapText="1"/>
      <protection hidden="1"/>
    </xf>
    <xf numFmtId="0" fontId="7" fillId="0" borderId="12" xfId="0" applyFont="1" applyBorder="1" applyAlignment="1" applyProtection="1">
      <alignment horizontal="left" vertical="center" wrapText="1"/>
      <protection hidden="1"/>
    </xf>
    <xf numFmtId="0" fontId="7" fillId="0" borderId="13" xfId="0" applyFont="1" applyBorder="1" applyAlignment="1" applyProtection="1">
      <alignment horizontal="left" vertical="center" wrapText="1"/>
      <protection hidden="1"/>
    </xf>
    <xf numFmtId="0" fontId="6" fillId="2" borderId="14"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6" fillId="0" borderId="10" xfId="0" applyFont="1" applyBorder="1" applyAlignment="1" applyProtection="1">
      <alignment horizontal="center"/>
      <protection hidden="1"/>
    </xf>
    <xf numFmtId="0" fontId="6" fillId="0" borderId="9" xfId="0" applyFont="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15" xfId="0" applyFont="1" applyFill="1" applyBorder="1" applyAlignment="1" applyProtection="1">
      <alignment horizontal="center"/>
      <protection hidden="1"/>
    </xf>
    <xf numFmtId="0" fontId="7" fillId="0" borderId="18" xfId="0" applyFont="1" applyBorder="1" applyAlignment="1" applyProtection="1">
      <alignment horizontal="left" vertical="center" wrapText="1"/>
      <protection hidden="1"/>
    </xf>
    <xf numFmtId="0" fontId="2" fillId="0" borderId="19" xfId="0" applyFont="1" applyBorder="1" applyAlignment="1" applyProtection="1">
      <alignment horizontal="left" vertical="center" wrapText="1"/>
      <protection hidden="1"/>
    </xf>
    <xf numFmtId="0" fontId="2" fillId="0" borderId="20" xfId="0" applyFont="1" applyBorder="1" applyAlignment="1" applyProtection="1">
      <alignment horizontal="left" vertical="center" wrapText="1"/>
      <protection hidden="1"/>
    </xf>
    <xf numFmtId="0" fontId="2" fillId="0" borderId="11" xfId="0" applyFont="1" applyBorder="1" applyAlignment="1" applyProtection="1">
      <alignment horizontal="left" vertical="center" wrapText="1"/>
      <protection hidden="1"/>
    </xf>
    <xf numFmtId="0" fontId="2" fillId="0" borderId="12" xfId="0" applyFont="1" applyBorder="1" applyAlignment="1" applyProtection="1">
      <alignment horizontal="left" vertical="center" wrapText="1"/>
      <protection hidden="1"/>
    </xf>
    <xf numFmtId="0" fontId="2" fillId="0" borderId="13" xfId="0" applyFont="1" applyBorder="1" applyAlignment="1" applyProtection="1">
      <alignment horizontal="left" vertical="center" wrapText="1"/>
      <protection hidden="1"/>
    </xf>
    <xf numFmtId="0" fontId="6" fillId="0" borderId="2" xfId="0" applyFont="1" applyFill="1" applyBorder="1" applyAlignment="1" applyProtection="1" quotePrefix="1">
      <alignment horizontal="center" vertical="center"/>
      <protection hidden="1"/>
    </xf>
    <xf numFmtId="0" fontId="6" fillId="0" borderId="1" xfId="0" applyFont="1" applyFill="1" applyBorder="1" applyAlignment="1" applyProtection="1">
      <alignment horizontal="center" vertical="center"/>
      <protection hidden="1"/>
    </xf>
    <xf numFmtId="177" fontId="8" fillId="0" borderId="2" xfId="0" applyNumberFormat="1" applyFont="1" applyFill="1" applyBorder="1" applyAlignment="1" applyProtection="1">
      <alignment horizontal="center"/>
      <protection hidden="1"/>
    </xf>
    <xf numFmtId="0" fontId="6" fillId="0" borderId="1" xfId="0" applyNumberFormat="1" applyFont="1" applyFill="1" applyBorder="1" applyAlignment="1" applyProtection="1">
      <alignment horizontal="center"/>
      <protection hidden="1"/>
    </xf>
    <xf numFmtId="0" fontId="6" fillId="0" borderId="21" xfId="0" applyFont="1" applyFill="1" applyBorder="1" applyAlignment="1" applyProtection="1">
      <alignment horizontal="right"/>
      <protection hidden="1"/>
    </xf>
    <xf numFmtId="0" fontId="6" fillId="0" borderId="2" xfId="0" applyFont="1" applyFill="1" applyBorder="1" applyAlignment="1" applyProtection="1">
      <alignment horizontal="right"/>
      <protection hidden="1"/>
    </xf>
    <xf numFmtId="0" fontId="6" fillId="0" borderId="22" xfId="0" applyFont="1" applyFill="1" applyBorder="1" applyAlignment="1" applyProtection="1">
      <alignment horizontal="center"/>
      <protection locked="0"/>
    </xf>
    <xf numFmtId="0" fontId="6" fillId="0" borderId="1" xfId="0" applyFont="1" applyFill="1" applyBorder="1" applyAlignment="1" applyProtection="1">
      <alignment horizontal="center"/>
      <protection locked="0"/>
    </xf>
    <xf numFmtId="0" fontId="6" fillId="0" borderId="23" xfId="0" applyFont="1" applyFill="1" applyBorder="1" applyAlignment="1" applyProtection="1">
      <alignment horizontal="center"/>
      <protection locked="0"/>
    </xf>
    <xf numFmtId="0" fontId="6" fillId="0" borderId="6" xfId="0" applyFont="1" applyFill="1" applyBorder="1" applyAlignment="1" applyProtection="1">
      <alignment horizontal="center"/>
      <protection hidden="1"/>
    </xf>
    <xf numFmtId="0" fontId="6" fillId="0" borderId="4" xfId="0" applyFont="1" applyFill="1" applyBorder="1" applyAlignment="1" applyProtection="1">
      <alignment horizontal="center"/>
      <protection hidden="1"/>
    </xf>
    <xf numFmtId="0" fontId="5" fillId="0" borderId="17" xfId="0" applyFont="1" applyFill="1" applyBorder="1" applyAlignment="1" applyProtection="1">
      <alignment horizontal="center"/>
      <protection hidden="1"/>
    </xf>
    <xf numFmtId="0" fontId="5" fillId="0" borderId="2" xfId="0" applyFont="1" applyFill="1" applyBorder="1" applyAlignment="1" applyProtection="1">
      <alignment horizontal="center"/>
      <protection hidden="1"/>
    </xf>
    <xf numFmtId="167" fontId="6" fillId="0" borderId="24" xfId="0" applyNumberFormat="1" applyFont="1" applyFill="1" applyBorder="1" applyAlignment="1" applyProtection="1">
      <alignment horizontal="center"/>
      <protection hidden="1"/>
    </xf>
    <xf numFmtId="167" fontId="6" fillId="0" borderId="1" xfId="0" applyNumberFormat="1" applyFont="1" applyFill="1" applyBorder="1" applyAlignment="1" applyProtection="1">
      <alignment horizontal="center"/>
      <protection hidden="1"/>
    </xf>
    <xf numFmtId="0" fontId="7" fillId="0" borderId="17" xfId="0" applyFont="1" applyBorder="1" applyAlignment="1" applyProtection="1">
      <alignment horizontal="left" vertical="center" wrapText="1"/>
      <protection hidden="1"/>
    </xf>
    <xf numFmtId="0" fontId="7" fillId="0" borderId="2" xfId="0" applyFont="1" applyBorder="1" applyAlignment="1" applyProtection="1">
      <alignment horizontal="left" vertical="center" wrapText="1"/>
      <protection hidden="1"/>
    </xf>
    <xf numFmtId="0" fontId="7" fillId="0" borderId="25" xfId="0" applyFont="1" applyBorder="1" applyAlignment="1" applyProtection="1">
      <alignment horizontal="left" vertical="center" wrapText="1"/>
      <protection hidden="1"/>
    </xf>
    <xf numFmtId="0" fontId="7" fillId="0" borderId="16"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7" fillId="0" borderId="26" xfId="0" applyFont="1" applyBorder="1" applyAlignment="1" applyProtection="1">
      <alignment horizontal="left" vertical="center" wrapText="1"/>
      <protection hidden="1"/>
    </xf>
    <xf numFmtId="0" fontId="7" fillId="0" borderId="24" xfId="0" applyFont="1" applyBorder="1" applyAlignment="1" applyProtection="1">
      <alignment horizontal="left" vertical="center" wrapText="1"/>
      <protection hidden="1"/>
    </xf>
    <xf numFmtId="0" fontId="7" fillId="0" borderId="1" xfId="0" applyFont="1" applyBorder="1" applyAlignment="1" applyProtection="1">
      <alignment horizontal="left" vertical="center" wrapText="1"/>
      <protection hidden="1"/>
    </xf>
    <xf numFmtId="0" fontId="7" fillId="0" borderId="23" xfId="0" applyFont="1" applyBorder="1" applyAlignment="1" applyProtection="1">
      <alignment horizontal="left" vertical="center" wrapText="1"/>
      <protection hidden="1"/>
    </xf>
    <xf numFmtId="0" fontId="7" fillId="0" borderId="10" xfId="0" applyFont="1" applyBorder="1" applyAlignment="1" applyProtection="1">
      <alignment horizontal="left" vertical="center" wrapText="1"/>
      <protection hidden="1"/>
    </xf>
    <xf numFmtId="0" fontId="7" fillId="0" borderId="9" xfId="0" applyFont="1" applyBorder="1" applyAlignment="1" applyProtection="1">
      <alignment horizontal="left" vertical="center" wrapText="1"/>
      <protection hidden="1"/>
    </xf>
    <xf numFmtId="0" fontId="7" fillId="0" borderId="27" xfId="0" applyFont="1" applyBorder="1" applyAlignment="1" applyProtection="1">
      <alignment horizontal="left" vertical="center" wrapText="1"/>
      <protection hidden="1"/>
    </xf>
    <xf numFmtId="0" fontId="6" fillId="0" borderId="24" xfId="0" applyFont="1" applyFill="1" applyBorder="1" applyAlignment="1" applyProtection="1">
      <alignment horizontal="center"/>
      <protection hidden="1"/>
    </xf>
    <xf numFmtId="0" fontId="6" fillId="0" borderId="1" xfId="0" applyFont="1" applyFill="1" applyBorder="1" applyAlignment="1" applyProtection="1">
      <alignment horizontal="center"/>
      <protection hidden="1"/>
    </xf>
    <xf numFmtId="0" fontId="8" fillId="0" borderId="17" xfId="0"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175" fontId="8" fillId="0" borderId="2" xfId="0" applyNumberFormat="1" applyFont="1" applyFill="1" applyBorder="1" applyAlignment="1" applyProtection="1">
      <alignment horizontal="center"/>
      <protection hidden="1"/>
    </xf>
    <xf numFmtId="175" fontId="6" fillId="0" borderId="1" xfId="0" applyNumberFormat="1" applyFont="1" applyFill="1" applyBorder="1" applyAlignment="1" applyProtection="1">
      <alignment horizontal="center"/>
      <protection hidden="1"/>
    </xf>
    <xf numFmtId="0" fontId="6" fillId="0" borderId="4" xfId="0" applyFont="1" applyFill="1" applyBorder="1" applyAlignment="1" applyProtection="1">
      <alignment horizontal="center"/>
      <protection locked="0"/>
    </xf>
    <xf numFmtId="0" fontId="6" fillId="0" borderId="5" xfId="0" applyFont="1" applyFill="1" applyBorder="1" applyAlignment="1" applyProtection="1">
      <alignment horizontal="center"/>
      <protection locked="0"/>
    </xf>
    <xf numFmtId="167" fontId="6" fillId="0" borderId="5" xfId="0" applyNumberFormat="1" applyFont="1" applyFill="1" applyBorder="1" applyAlignment="1" applyProtection="1">
      <alignment horizontal="right"/>
      <protection locked="0"/>
    </xf>
    <xf numFmtId="0" fontId="6" fillId="0" borderId="5"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1" fontId="6" fillId="0" borderId="4" xfId="0" applyNumberFormat="1" applyFont="1" applyFill="1" applyBorder="1" applyAlignment="1" applyProtection="1">
      <alignment horizontal="center"/>
      <protection hidden="1"/>
    </xf>
    <xf numFmtId="1" fontId="6" fillId="0" borderId="5" xfId="0" applyNumberFormat="1" applyFont="1" applyFill="1" applyBorder="1" applyAlignment="1" applyProtection="1">
      <alignment horizontal="center"/>
      <protection hidden="1"/>
    </xf>
    <xf numFmtId="0" fontId="6" fillId="0" borderId="3" xfId="0" applyFont="1" applyFill="1" applyBorder="1" applyAlignment="1" applyProtection="1" quotePrefix="1">
      <alignment horizontal="left"/>
      <protection hidden="1"/>
    </xf>
    <xf numFmtId="0" fontId="6" fillId="0" borderId="28" xfId="0" applyFont="1" applyFill="1" applyBorder="1" applyAlignment="1" applyProtection="1">
      <alignment horizontal="center"/>
      <protection locked="0"/>
    </xf>
    <xf numFmtId="167" fontId="6" fillId="0" borderId="4" xfId="0" applyNumberFormat="1" applyFont="1" applyFill="1" applyBorder="1" applyAlignment="1" applyProtection="1">
      <alignment horizontal="right"/>
      <protection hidden="1"/>
    </xf>
    <xf numFmtId="167" fontId="6" fillId="0" borderId="5" xfId="0" applyNumberFormat="1" applyFont="1" applyFill="1" applyBorder="1" applyAlignment="1" applyProtection="1">
      <alignment horizontal="right"/>
      <protection hidden="1"/>
    </xf>
    <xf numFmtId="0" fontId="6" fillId="0" borderId="16"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26" xfId="0" applyFont="1" applyBorder="1" applyAlignment="1" applyProtection="1">
      <alignment horizontal="center"/>
      <protection hidden="1"/>
    </xf>
    <xf numFmtId="0" fontId="6" fillId="0" borderId="27" xfId="0" applyFont="1" applyBorder="1" applyAlignment="1" applyProtection="1">
      <alignment horizontal="center"/>
      <protection hidden="1"/>
    </xf>
    <xf numFmtId="0" fontId="7" fillId="0" borderId="11" xfId="0" applyFont="1" applyBorder="1" applyAlignment="1" applyProtection="1">
      <alignment horizontal="left" wrapText="1"/>
      <protection hidden="1"/>
    </xf>
    <xf numFmtId="0" fontId="7" fillId="0" borderId="12" xfId="0" applyFont="1" applyBorder="1" applyAlignment="1" applyProtection="1">
      <alignment horizontal="left" wrapText="1"/>
      <protection hidden="1"/>
    </xf>
    <xf numFmtId="0" fontId="7" fillId="0" borderId="13" xfId="0" applyFont="1" applyBorder="1" applyAlignment="1" applyProtection="1">
      <alignment horizontal="left" wrapText="1"/>
      <protection hidden="1"/>
    </xf>
    <xf numFmtId="0" fontId="6" fillId="2" borderId="11" xfId="0" applyFont="1" applyFill="1" applyBorder="1" applyAlignment="1" applyProtection="1">
      <alignment horizontal="center"/>
      <protection hidden="1"/>
    </xf>
    <xf numFmtId="0" fontId="6" fillId="2" borderId="12" xfId="0" applyFont="1" applyFill="1" applyBorder="1" applyAlignment="1" applyProtection="1">
      <alignment horizontal="center"/>
      <protection hidden="1"/>
    </xf>
    <xf numFmtId="0" fontId="6" fillId="2" borderId="13" xfId="0" applyFont="1" applyFill="1" applyBorder="1" applyAlignment="1" applyProtection="1">
      <alignment horizontal="center"/>
      <protection hidden="1"/>
    </xf>
    <xf numFmtId="0" fontId="6" fillId="0" borderId="17" xfId="0" applyFont="1" applyBorder="1" applyAlignment="1" applyProtection="1">
      <alignment horizontal="left"/>
      <protection hidden="1"/>
    </xf>
    <xf numFmtId="0" fontId="6" fillId="0" borderId="2" xfId="0" applyFont="1" applyBorder="1" applyAlignment="1" applyProtection="1">
      <alignment horizontal="left"/>
      <protection hidden="1"/>
    </xf>
    <xf numFmtId="0" fontId="6" fillId="0" borderId="25" xfId="0" applyFont="1" applyBorder="1" applyAlignment="1" applyProtection="1">
      <alignment horizontal="left"/>
      <protection hidden="1"/>
    </xf>
    <xf numFmtId="0" fontId="6" fillId="0" borderId="16" xfId="0" applyFont="1" applyBorder="1" applyAlignment="1" applyProtection="1">
      <alignment horizontal="left"/>
      <protection hidden="1"/>
    </xf>
    <xf numFmtId="0" fontId="6" fillId="0" borderId="0" xfId="0" applyFont="1" applyBorder="1" applyAlignment="1" applyProtection="1">
      <alignment horizontal="left"/>
      <protection hidden="1"/>
    </xf>
    <xf numFmtId="0" fontId="6" fillId="0" borderId="29" xfId="0" applyFont="1" applyBorder="1" applyAlignment="1" applyProtection="1">
      <alignment horizontal="left"/>
      <protection hidden="1"/>
    </xf>
    <xf numFmtId="0" fontId="6" fillId="0" borderId="24" xfId="0" applyFont="1" applyBorder="1" applyAlignment="1" applyProtection="1">
      <alignment horizontal="left"/>
      <protection hidden="1"/>
    </xf>
    <xf numFmtId="0" fontId="6" fillId="0" borderId="1" xfId="0" applyFont="1" applyBorder="1" applyAlignment="1" applyProtection="1">
      <alignment horizontal="left"/>
      <protection hidden="1"/>
    </xf>
    <xf numFmtId="0" fontId="6" fillId="0" borderId="28" xfId="0" applyFont="1" applyBorder="1" applyAlignment="1" applyProtection="1">
      <alignment horizontal="left"/>
      <protection hidden="1"/>
    </xf>
    <xf numFmtId="164" fontId="6" fillId="0" borderId="12" xfId="0" applyNumberFormat="1" applyFont="1" applyFill="1" applyBorder="1" applyAlignment="1" applyProtection="1">
      <alignment horizontal="center" vertical="center"/>
      <protection hidden="1"/>
    </xf>
    <xf numFmtId="164" fontId="6" fillId="0" borderId="13" xfId="0" applyNumberFormat="1" applyFont="1" applyFill="1" applyBorder="1" applyAlignment="1" applyProtection="1">
      <alignment horizontal="center" vertical="center"/>
      <protection hidden="1"/>
    </xf>
    <xf numFmtId="0" fontId="6" fillId="2" borderId="12" xfId="0"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hidden="1"/>
    </xf>
    <xf numFmtId="167" fontId="6" fillId="0" borderId="5" xfId="0" applyNumberFormat="1" applyFont="1" applyFill="1" applyBorder="1" applyAlignment="1" applyProtection="1">
      <alignment horizontal="center" vertical="center"/>
      <protection hidden="1"/>
    </xf>
    <xf numFmtId="167" fontId="6" fillId="0" borderId="12" xfId="0" applyNumberFormat="1" applyFont="1" applyFill="1" applyBorder="1" applyAlignment="1" applyProtection="1">
      <alignment horizontal="center" vertical="center"/>
      <protection hidden="1"/>
    </xf>
    <xf numFmtId="164" fontId="6" fillId="2" borderId="12" xfId="0" applyNumberFormat="1" applyFont="1" applyFill="1" applyBorder="1" applyAlignment="1" applyProtection="1">
      <alignment horizontal="center" vertical="center"/>
      <protection hidden="1"/>
    </xf>
    <xf numFmtId="0" fontId="6" fillId="0" borderId="30" xfId="0" applyFont="1" applyBorder="1" applyAlignment="1" applyProtection="1">
      <alignment horizontal="left"/>
      <protection hidden="1"/>
    </xf>
    <xf numFmtId="164" fontId="6" fillId="0" borderId="12" xfId="0" applyNumberFormat="1" applyFont="1" applyBorder="1" applyAlignment="1" applyProtection="1">
      <alignment horizontal="center"/>
      <protection hidden="1"/>
    </xf>
    <xf numFmtId="0" fontId="6" fillId="0" borderId="24" xfId="0" applyFont="1" applyFill="1" applyBorder="1" applyAlignment="1" applyProtection="1">
      <alignment horizontal="left"/>
      <protection hidden="1"/>
    </xf>
    <xf numFmtId="0" fontId="6" fillId="0" borderId="1" xfId="0" applyFont="1" applyFill="1" applyBorder="1" applyAlignment="1" applyProtection="1">
      <alignment horizontal="left"/>
      <protection hidden="1"/>
    </xf>
    <xf numFmtId="0" fontId="6" fillId="0" borderId="28" xfId="0" applyFont="1" applyFill="1" applyBorder="1" applyAlignment="1" applyProtection="1">
      <alignment horizontal="left"/>
      <protection hidden="1"/>
    </xf>
    <xf numFmtId="164" fontId="6" fillId="0" borderId="12" xfId="0" applyNumberFormat="1" applyFont="1" applyFill="1" applyBorder="1" applyAlignment="1" applyProtection="1">
      <alignment horizontal="center" vertical="center"/>
      <protection/>
    </xf>
    <xf numFmtId="164" fontId="6" fillId="0" borderId="13" xfId="0" applyNumberFormat="1" applyFont="1" applyFill="1" applyBorder="1" applyAlignment="1" applyProtection="1">
      <alignment horizontal="center" vertical="center"/>
      <protection/>
    </xf>
    <xf numFmtId="0" fontId="18" fillId="2" borderId="12" xfId="0" applyFont="1" applyFill="1" applyBorder="1" applyAlignment="1" applyProtection="1">
      <alignment horizontal="center" vertical="center"/>
      <protection hidden="1"/>
    </xf>
    <xf numFmtId="164" fontId="6" fillId="0" borderId="12" xfId="0" applyNumberFormat="1" applyFont="1" applyFill="1" applyBorder="1" applyAlignment="1" applyProtection="1">
      <alignment horizontal="center"/>
      <protection hidden="1"/>
    </xf>
    <xf numFmtId="2" fontId="6" fillId="2" borderId="5" xfId="0" applyNumberFormat="1" applyFont="1" applyFill="1" applyBorder="1" applyAlignment="1" applyProtection="1">
      <alignment horizontal="center" vertical="center"/>
      <protection hidden="1"/>
    </xf>
    <xf numFmtId="2" fontId="6" fillId="2" borderId="12" xfId="0" applyNumberFormat="1" applyFont="1" applyFill="1" applyBorder="1" applyAlignment="1" applyProtection="1">
      <alignment horizontal="center" vertical="center"/>
      <protection hidden="1"/>
    </xf>
    <xf numFmtId="0" fontId="6" fillId="0" borderId="17" xfId="0" applyFont="1" applyFill="1" applyBorder="1" applyAlignment="1" applyProtection="1">
      <alignment horizontal="left"/>
      <protection hidden="1"/>
    </xf>
    <xf numFmtId="0" fontId="6" fillId="0" borderId="2" xfId="0" applyFont="1" applyFill="1" applyBorder="1" applyAlignment="1" applyProtection="1">
      <alignment horizontal="left"/>
      <protection hidden="1"/>
    </xf>
    <xf numFmtId="0" fontId="6" fillId="0" borderId="3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6" fillId="0" borderId="29" xfId="0" applyFont="1" applyFill="1" applyBorder="1" applyAlignment="1" applyProtection="1">
      <alignment horizontal="left"/>
      <protection hidden="1"/>
    </xf>
    <xf numFmtId="0" fontId="17" fillId="0" borderId="17" xfId="0" applyFont="1" applyFill="1" applyBorder="1" applyAlignment="1" applyProtection="1">
      <alignment horizontal="center"/>
      <protection hidden="1" locked="0"/>
    </xf>
    <xf numFmtId="0" fontId="17" fillId="0" borderId="2" xfId="0" applyFont="1" applyFill="1" applyBorder="1" applyAlignment="1" applyProtection="1">
      <alignment horizontal="center"/>
      <protection hidden="1" locked="0"/>
    </xf>
    <xf numFmtId="0" fontId="17" fillId="0" borderId="30" xfId="0" applyFont="1" applyFill="1" applyBorder="1" applyAlignment="1" applyProtection="1">
      <alignment horizontal="center"/>
      <protection hidden="1" locked="0"/>
    </xf>
    <xf numFmtId="0" fontId="9" fillId="2" borderId="17" xfId="0" applyFont="1" applyFill="1" applyBorder="1" applyAlignment="1" applyProtection="1">
      <alignment horizontal="center" vertical="center"/>
      <protection hidden="1" locked="0"/>
    </xf>
    <xf numFmtId="0" fontId="9" fillId="2" borderId="2" xfId="0" applyFont="1" applyFill="1" applyBorder="1" applyAlignment="1" applyProtection="1">
      <alignment horizontal="center" vertical="center"/>
      <protection hidden="1" locked="0"/>
    </xf>
    <xf numFmtId="0" fontId="9" fillId="2" borderId="30" xfId="0" applyFont="1" applyFill="1" applyBorder="1" applyAlignment="1" applyProtection="1">
      <alignment horizontal="center" vertical="center"/>
      <protection hidden="1" locked="0"/>
    </xf>
    <xf numFmtId="0" fontId="9" fillId="2" borderId="24" xfId="0" applyFont="1" applyFill="1" applyBorder="1" applyAlignment="1" applyProtection="1">
      <alignment horizontal="center" vertical="center"/>
      <protection hidden="1" locked="0"/>
    </xf>
    <xf numFmtId="0" fontId="9" fillId="2" borderId="1" xfId="0" applyFont="1" applyFill="1" applyBorder="1" applyAlignment="1" applyProtection="1">
      <alignment horizontal="center" vertical="center"/>
      <protection hidden="1" locked="0"/>
    </xf>
    <xf numFmtId="0" fontId="9" fillId="2" borderId="28" xfId="0" applyFont="1" applyFill="1" applyBorder="1" applyAlignment="1" applyProtection="1">
      <alignment horizontal="center" vertical="center"/>
      <protection hidden="1" locked="0"/>
    </xf>
    <xf numFmtId="0" fontId="6" fillId="0" borderId="12"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19" fillId="2" borderId="12" xfId="0" applyFont="1" applyFill="1" applyBorder="1" applyAlignment="1" applyProtection="1">
      <alignment horizontal="center" vertical="center"/>
      <protection hidden="1" locked="0"/>
    </xf>
    <xf numFmtId="167" fontId="6" fillId="0" borderId="21" xfId="0" applyNumberFormat="1" applyFont="1" applyFill="1" applyBorder="1" applyAlignment="1" applyProtection="1">
      <alignment horizontal="center" vertical="center"/>
      <protection locked="0"/>
    </xf>
    <xf numFmtId="167" fontId="6" fillId="0" borderId="2" xfId="0" applyNumberFormat="1" applyFont="1" applyFill="1" applyBorder="1" applyAlignment="1" applyProtection="1">
      <alignment horizontal="center" vertical="center"/>
      <protection locked="0"/>
    </xf>
    <xf numFmtId="167" fontId="6" fillId="0" borderId="30" xfId="0" applyNumberFormat="1" applyFont="1" applyFill="1" applyBorder="1" applyAlignment="1" applyProtection="1">
      <alignment horizontal="center" vertical="center"/>
      <protection locked="0"/>
    </xf>
    <xf numFmtId="167" fontId="6" fillId="0" borderId="22" xfId="0" applyNumberFormat="1" applyFont="1" applyFill="1" applyBorder="1" applyAlignment="1" applyProtection="1">
      <alignment horizontal="center" vertical="center"/>
      <protection locked="0"/>
    </xf>
    <xf numFmtId="167" fontId="6" fillId="0" borderId="1" xfId="0" applyNumberFormat="1" applyFont="1" applyFill="1" applyBorder="1" applyAlignment="1" applyProtection="1">
      <alignment horizontal="center" vertical="center"/>
      <protection locked="0"/>
    </xf>
    <xf numFmtId="167" fontId="6" fillId="0" borderId="28" xfId="0" applyNumberFormat="1" applyFont="1" applyFill="1" applyBorder="1" applyAlignment="1" applyProtection="1">
      <alignment horizontal="center" vertical="center"/>
      <protection locked="0"/>
    </xf>
    <xf numFmtId="167" fontId="6" fillId="0" borderId="12" xfId="0" applyNumberFormat="1" applyFont="1" applyFill="1" applyBorder="1" applyAlignment="1" applyProtection="1">
      <alignment horizontal="center" vertical="center"/>
      <protection locked="0"/>
    </xf>
    <xf numFmtId="0" fontId="6" fillId="0" borderId="4" xfId="0" applyFont="1" applyBorder="1" applyAlignment="1" applyProtection="1">
      <alignment horizontal="right"/>
      <protection hidden="1"/>
    </xf>
    <xf numFmtId="0" fontId="6" fillId="0" borderId="5" xfId="0" applyFont="1" applyBorder="1" applyAlignment="1" applyProtection="1">
      <alignment horizontal="right"/>
      <protection hidden="1"/>
    </xf>
    <xf numFmtId="167" fontId="17" fillId="0" borderId="3" xfId="0" applyNumberFormat="1" applyFont="1" applyFill="1" applyBorder="1" applyAlignment="1" applyProtection="1">
      <alignment horizontal="center"/>
      <protection hidden="1" locked="0"/>
    </xf>
    <xf numFmtId="0" fontId="17" fillId="0" borderId="4" xfId="0" applyFont="1" applyFill="1" applyBorder="1" applyAlignment="1" applyProtection="1">
      <alignment horizontal="center"/>
      <protection hidden="1" locked="0"/>
    </xf>
    <xf numFmtId="167" fontId="6" fillId="0" borderId="17" xfId="0" applyNumberFormat="1" applyFont="1" applyFill="1" applyBorder="1" applyAlignment="1" applyProtection="1">
      <alignment horizontal="center"/>
      <protection hidden="1"/>
    </xf>
    <xf numFmtId="0" fontId="6" fillId="0" borderId="30" xfId="0" applyFont="1" applyFill="1" applyBorder="1" applyAlignment="1" applyProtection="1">
      <alignment horizontal="center"/>
      <protection hidden="1"/>
    </xf>
    <xf numFmtId="178" fontId="6" fillId="0" borderId="4" xfId="0" applyNumberFormat="1" applyFont="1" applyFill="1" applyBorder="1" applyAlignment="1" applyProtection="1">
      <alignment horizontal="right"/>
      <protection locked="0"/>
    </xf>
    <xf numFmtId="178" fontId="6" fillId="0" borderId="31" xfId="0" applyNumberFormat="1" applyFont="1" applyFill="1" applyBorder="1" applyAlignment="1" applyProtection="1">
      <alignment horizontal="right"/>
      <protection locked="0"/>
    </xf>
    <xf numFmtId="0" fontId="6" fillId="0" borderId="6" xfId="0" applyFont="1" applyFill="1" applyBorder="1" applyAlignment="1" applyProtection="1">
      <alignment horizontal="left"/>
      <protection hidden="1"/>
    </xf>
    <xf numFmtId="178" fontId="6" fillId="0" borderId="4" xfId="0" applyNumberFormat="1" applyFont="1" applyFill="1" applyBorder="1" applyAlignment="1" applyProtection="1">
      <alignment horizontal="right"/>
      <protection hidden="1"/>
    </xf>
    <xf numFmtId="178" fontId="6" fillId="0" borderId="31" xfId="0" applyNumberFormat="1" applyFont="1" applyFill="1" applyBorder="1" applyAlignment="1" applyProtection="1">
      <alignment horizontal="right"/>
      <protection hidden="1"/>
    </xf>
    <xf numFmtId="0" fontId="6" fillId="0" borderId="3" xfId="0" applyFont="1" applyFill="1" applyBorder="1" applyAlignment="1" applyProtection="1">
      <alignment horizontal="left" vertical="center"/>
      <protection hidden="1"/>
    </xf>
    <xf numFmtId="0" fontId="6" fillId="0" borderId="4" xfId="0" applyFont="1" applyFill="1" applyBorder="1" applyAlignment="1" applyProtection="1">
      <alignment horizontal="left" vertical="center"/>
      <protection hidden="1"/>
    </xf>
    <xf numFmtId="180" fontId="6" fillId="0" borderId="4" xfId="0" applyNumberFormat="1" applyFont="1" applyFill="1" applyBorder="1" applyAlignment="1" applyProtection="1">
      <alignment horizontal="center" vertical="center"/>
      <protection locked="0"/>
    </xf>
    <xf numFmtId="180" fontId="6" fillId="0" borderId="5" xfId="0" applyNumberFormat="1" applyFont="1" applyFill="1" applyBorder="1" applyAlignment="1" applyProtection="1">
      <alignment horizontal="center" vertical="center"/>
      <protection locked="0"/>
    </xf>
    <xf numFmtId="0" fontId="6" fillId="0" borderId="4" xfId="0" applyNumberFormat="1"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179" fontId="6" fillId="0" borderId="4" xfId="0" applyNumberFormat="1" applyFont="1" applyFill="1" applyBorder="1" applyAlignment="1" applyProtection="1">
      <alignment horizontal="center" vertical="center"/>
      <protection locked="0"/>
    </xf>
    <xf numFmtId="179" fontId="6" fillId="0" borderId="5" xfId="0" applyNumberFormat="1" applyFont="1" applyFill="1" applyBorder="1" applyAlignment="1" applyProtection="1">
      <alignment horizontal="center" vertical="center"/>
      <protection locked="0"/>
    </xf>
    <xf numFmtId="0" fontId="5" fillId="0" borderId="32" xfId="0" applyFont="1" applyBorder="1" applyAlignment="1" applyProtection="1">
      <alignment horizontal="center"/>
      <protection hidden="1"/>
    </xf>
    <xf numFmtId="0" fontId="5" fillId="0" borderId="33" xfId="0" applyFont="1" applyBorder="1" applyAlignment="1" applyProtection="1">
      <alignment horizontal="center"/>
      <protection hidden="1"/>
    </xf>
    <xf numFmtId="0" fontId="5" fillId="0" borderId="34" xfId="0" applyFont="1" applyBorder="1" applyAlignment="1" applyProtection="1">
      <alignment horizontal="center"/>
      <protection hidden="1"/>
    </xf>
    <xf numFmtId="0" fontId="6" fillId="0" borderId="30" xfId="0" applyFont="1" applyBorder="1" applyAlignment="1" applyProtection="1">
      <alignment horizontal="center" vertical="center"/>
      <protection hidden="1"/>
    </xf>
    <xf numFmtId="0" fontId="6" fillId="2" borderId="21"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6" fillId="2" borderId="30" xfId="0" applyFont="1" applyFill="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6" fillId="0" borderId="28" xfId="0" applyFont="1" applyFill="1" applyBorder="1" applyAlignment="1" applyProtection="1">
      <alignment horizontal="center" vertical="center"/>
      <protection hidden="1"/>
    </xf>
    <xf numFmtId="0" fontId="6" fillId="0" borderId="35"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16" fillId="2" borderId="12" xfId="0" applyFont="1" applyFill="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170" fontId="6" fillId="0" borderId="2" xfId="0" applyNumberFormat="1" applyFont="1" applyFill="1" applyBorder="1" applyAlignment="1" applyProtection="1">
      <alignment horizontal="center" vertical="center"/>
      <protection locked="0"/>
    </xf>
    <xf numFmtId="170" fontId="6" fillId="0" borderId="30" xfId="0" applyNumberFormat="1" applyFont="1" applyFill="1" applyBorder="1" applyAlignment="1" applyProtection="1">
      <alignment horizontal="center" vertical="center"/>
      <protection locked="0"/>
    </xf>
    <xf numFmtId="170" fontId="6" fillId="0" borderId="9" xfId="0" applyNumberFormat="1" applyFont="1" applyFill="1" applyBorder="1" applyAlignment="1" applyProtection="1">
      <alignment horizontal="center" vertical="center"/>
      <protection locked="0"/>
    </xf>
    <xf numFmtId="170" fontId="6" fillId="0" borderId="36" xfId="0" applyNumberFormat="1" applyFont="1" applyFill="1" applyBorder="1" applyAlignment="1" applyProtection="1">
      <alignment horizontal="center" vertical="center"/>
      <protection locked="0"/>
    </xf>
    <xf numFmtId="0" fontId="6" fillId="0" borderId="6" xfId="0" applyFont="1" applyBorder="1" applyAlignment="1" applyProtection="1">
      <alignment horizontal="center" vertical="center"/>
      <protection hidden="1"/>
    </xf>
    <xf numFmtId="0" fontId="5" fillId="0" borderId="8" xfId="0" applyFont="1" applyBorder="1" applyAlignment="1" applyProtection="1">
      <alignment horizontal="center"/>
      <protection hidden="1"/>
    </xf>
    <xf numFmtId="0" fontId="5" fillId="0" borderId="37" xfId="0" applyFont="1" applyBorder="1" applyAlignment="1" applyProtection="1">
      <alignment horizontal="center"/>
      <protection hidden="1"/>
    </xf>
    <xf numFmtId="0" fontId="6" fillId="0" borderId="21" xfId="0" applyFont="1" applyFill="1" applyBorder="1" applyAlignment="1" applyProtection="1">
      <alignment horizontal="center"/>
      <protection hidden="1"/>
    </xf>
    <xf numFmtId="182" fontId="6" fillId="0" borderId="38" xfId="0" applyNumberFormat="1" applyFont="1" applyFill="1" applyBorder="1" applyAlignment="1" applyProtection="1">
      <alignment horizontal="center"/>
      <protection locked="0"/>
    </xf>
    <xf numFmtId="182" fontId="6" fillId="0" borderId="9" xfId="0" applyNumberFormat="1" applyFont="1" applyFill="1" applyBorder="1" applyAlignment="1" applyProtection="1">
      <alignment horizontal="center"/>
      <protection locked="0"/>
    </xf>
    <xf numFmtId="182" fontId="6" fillId="0" borderId="36" xfId="0" applyNumberFormat="1" applyFont="1" applyFill="1" applyBorder="1" applyAlignment="1" applyProtection="1">
      <alignment horizontal="center"/>
      <protection locked="0"/>
    </xf>
    <xf numFmtId="0" fontId="6" fillId="0" borderId="38" xfId="0" applyFont="1" applyFill="1" applyBorder="1" applyAlignment="1" applyProtection="1">
      <alignment horizontal="center"/>
      <protection locked="0"/>
    </xf>
    <xf numFmtId="0" fontId="6" fillId="0" borderId="9" xfId="0" applyFont="1" applyFill="1" applyBorder="1" applyAlignment="1" applyProtection="1">
      <alignment horizontal="center"/>
      <protection locked="0"/>
    </xf>
    <xf numFmtId="0" fontId="6" fillId="0" borderId="27" xfId="0" applyFont="1" applyFill="1" applyBorder="1" applyAlignment="1" applyProtection="1">
      <alignment horizontal="center"/>
      <protection locked="0"/>
    </xf>
    <xf numFmtId="0" fontId="6" fillId="0" borderId="33" xfId="0" applyFont="1" applyFill="1" applyBorder="1" applyAlignment="1" applyProtection="1">
      <alignment horizontal="left"/>
      <protection hidden="1"/>
    </xf>
    <xf numFmtId="171" fontId="6" fillId="0" borderId="33" xfId="0" applyNumberFormat="1" applyFont="1" applyFill="1" applyBorder="1" applyAlignment="1" applyProtection="1">
      <alignment horizontal="center"/>
      <protection locked="0"/>
    </xf>
    <xf numFmtId="171" fontId="6" fillId="0" borderId="4" xfId="0" applyNumberFormat="1" applyFont="1" applyFill="1" applyBorder="1" applyAlignment="1" applyProtection="1">
      <alignment horizontal="center"/>
      <protection locked="0"/>
    </xf>
    <xf numFmtId="0" fontId="6" fillId="0" borderId="39" xfId="0" applyFont="1" applyFill="1" applyBorder="1" applyAlignment="1" applyProtection="1">
      <alignment horizontal="center"/>
      <protection hidden="1"/>
    </xf>
    <xf numFmtId="0" fontId="6" fillId="0" borderId="8" xfId="0" applyFont="1" applyFill="1" applyBorder="1" applyAlignment="1" applyProtection="1">
      <alignment horizontal="center"/>
      <protection hidden="1"/>
    </xf>
    <xf numFmtId="0" fontId="6" fillId="0" borderId="40" xfId="0" applyFont="1" applyFill="1" applyBorder="1" applyAlignment="1" applyProtection="1">
      <alignment horizontal="center"/>
      <protection hidden="1"/>
    </xf>
    <xf numFmtId="0" fontId="6" fillId="0" borderId="37" xfId="0" applyFont="1" applyFill="1" applyBorder="1" applyAlignment="1" applyProtection="1">
      <alignment horizontal="center"/>
      <protection hidden="1"/>
    </xf>
    <xf numFmtId="182" fontId="6" fillId="0" borderId="22" xfId="0" applyNumberFormat="1" applyFont="1" applyFill="1" applyBorder="1" applyAlignment="1" applyProtection="1">
      <alignment horizontal="center"/>
      <protection locked="0"/>
    </xf>
    <xf numFmtId="182" fontId="6" fillId="0" borderId="1" xfId="0" applyNumberFormat="1" applyFont="1" applyFill="1" applyBorder="1" applyAlignment="1" applyProtection="1">
      <alignment horizontal="center"/>
      <protection locked="0"/>
    </xf>
    <xf numFmtId="182" fontId="6" fillId="0" borderId="23" xfId="0" applyNumberFormat="1" applyFont="1" applyFill="1" applyBorder="1" applyAlignment="1" applyProtection="1">
      <alignment horizontal="center"/>
      <protection locked="0"/>
    </xf>
    <xf numFmtId="164" fontId="6" fillId="0" borderId="22" xfId="0" applyNumberFormat="1" applyFont="1" applyFill="1" applyBorder="1" applyAlignment="1" applyProtection="1">
      <alignment horizontal="center"/>
      <protection locked="0"/>
    </xf>
    <xf numFmtId="164" fontId="6" fillId="0" borderId="1" xfId="0" applyNumberFormat="1" applyFont="1" applyFill="1" applyBorder="1" applyAlignment="1" applyProtection="1">
      <alignment horizontal="center"/>
      <protection locked="0"/>
    </xf>
    <xf numFmtId="164" fontId="6" fillId="0" borderId="28" xfId="0" applyNumberFormat="1" applyFont="1" applyFill="1" applyBorder="1" applyAlignment="1" applyProtection="1">
      <alignment horizontal="center"/>
      <protection locked="0"/>
    </xf>
    <xf numFmtId="0" fontId="6" fillId="0" borderId="25" xfId="0" applyFont="1" applyFill="1" applyBorder="1" applyAlignment="1" applyProtection="1">
      <alignment horizontal="center"/>
      <protection hidden="1"/>
    </xf>
    <xf numFmtId="1" fontId="6" fillId="0" borderId="38" xfId="0" applyNumberFormat="1" applyFont="1" applyFill="1" applyBorder="1" applyAlignment="1" applyProtection="1">
      <alignment horizontal="center"/>
      <protection hidden="1"/>
    </xf>
    <xf numFmtId="1" fontId="6" fillId="0" borderId="9" xfId="0" applyNumberFormat="1" applyFont="1" applyFill="1" applyBorder="1" applyAlignment="1" applyProtection="1">
      <alignment horizontal="center"/>
      <protection hidden="1"/>
    </xf>
    <xf numFmtId="1" fontId="6" fillId="0" borderId="36" xfId="0" applyNumberFormat="1" applyFont="1" applyFill="1" applyBorder="1" applyAlignment="1" applyProtection="1">
      <alignment horizontal="center"/>
      <protection hidden="1"/>
    </xf>
    <xf numFmtId="164" fontId="6" fillId="0" borderId="21" xfId="0" applyNumberFormat="1" applyFont="1" applyFill="1" applyBorder="1" applyAlignment="1" applyProtection="1">
      <alignment horizontal="center" vertical="center"/>
      <protection hidden="1"/>
    </xf>
    <xf numFmtId="164" fontId="6" fillId="0" borderId="2" xfId="0" applyNumberFormat="1" applyFont="1" applyFill="1" applyBorder="1" applyAlignment="1" applyProtection="1">
      <alignment horizontal="center" vertical="center"/>
      <protection hidden="1"/>
    </xf>
    <xf numFmtId="164" fontId="6" fillId="0" borderId="30" xfId="0" applyNumberFormat="1" applyFont="1" applyFill="1" applyBorder="1" applyAlignment="1" applyProtection="1">
      <alignment horizontal="center" vertical="center"/>
      <protection hidden="1"/>
    </xf>
    <xf numFmtId="164" fontId="6" fillId="0" borderId="22" xfId="0" applyNumberFormat="1" applyFont="1" applyFill="1" applyBorder="1" applyAlignment="1" applyProtection="1">
      <alignment horizontal="center" vertical="center"/>
      <protection hidden="1"/>
    </xf>
    <xf numFmtId="164" fontId="6" fillId="0" borderId="1" xfId="0" applyNumberFormat="1" applyFont="1" applyFill="1" applyBorder="1" applyAlignment="1" applyProtection="1">
      <alignment horizontal="center" vertical="center"/>
      <protection hidden="1"/>
    </xf>
    <xf numFmtId="164" fontId="6" fillId="0" borderId="28" xfId="0" applyNumberFormat="1" applyFont="1" applyFill="1" applyBorder="1" applyAlignment="1" applyProtection="1">
      <alignment horizontal="center" vertical="center"/>
      <protection hidden="1"/>
    </xf>
    <xf numFmtId="0" fontId="6" fillId="2" borderId="22"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6" fillId="2" borderId="28" xfId="0" applyFont="1" applyFill="1" applyBorder="1" applyAlignment="1" applyProtection="1">
      <alignment horizontal="center" vertical="center"/>
      <protection hidden="1"/>
    </xf>
    <xf numFmtId="0" fontId="6" fillId="2" borderId="35" xfId="0" applyFont="1" applyFill="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0" fontId="6" fillId="0" borderId="41" xfId="0" applyFont="1" applyBorder="1" applyAlignment="1" applyProtection="1">
      <alignment horizontal="center" vertical="center"/>
      <protection hidden="1"/>
    </xf>
    <xf numFmtId="0" fontId="6" fillId="0" borderId="29"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164" fontId="6" fillId="0" borderId="12" xfId="0" applyNumberFormat="1"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hidden="1"/>
    </xf>
    <xf numFmtId="164" fontId="6" fillId="0" borderId="5" xfId="0" applyNumberFormat="1"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0" fontId="6" fillId="2" borderId="43" xfId="0" applyFont="1" applyFill="1" applyBorder="1" applyAlignment="1" applyProtection="1">
      <alignment horizontal="center" vertical="center"/>
      <protection hidden="1"/>
    </xf>
    <xf numFmtId="0" fontId="6" fillId="2" borderId="44" xfId="0" applyFont="1" applyFill="1" applyBorder="1" applyAlignment="1" applyProtection="1">
      <alignment horizontal="center" vertical="center"/>
      <protection hidden="1"/>
    </xf>
    <xf numFmtId="0" fontId="6" fillId="0" borderId="43" xfId="0" applyFont="1" applyFill="1" applyBorder="1" applyAlignment="1" applyProtection="1">
      <alignment horizontal="center" vertical="center"/>
      <protection hidden="1"/>
    </xf>
    <xf numFmtId="164" fontId="6" fillId="0" borderId="35" xfId="0" applyNumberFormat="1" applyFont="1" applyFill="1" applyBorder="1" applyAlignment="1" applyProtection="1">
      <alignment horizontal="center" vertical="center"/>
      <protection hidden="1"/>
    </xf>
    <xf numFmtId="0" fontId="6" fillId="2" borderId="45" xfId="0" applyFont="1" applyFill="1" applyBorder="1" applyAlignment="1" applyProtection="1">
      <alignment horizontal="center" vertical="center"/>
      <protection hidden="1"/>
    </xf>
    <xf numFmtId="1" fontId="6" fillId="0" borderId="12" xfId="0" applyNumberFormat="1" applyFont="1" applyFill="1" applyBorder="1" applyAlignment="1" applyProtection="1">
      <alignment horizontal="center" vertical="center"/>
      <protection locked="0"/>
    </xf>
    <xf numFmtId="1" fontId="6" fillId="0" borderId="42" xfId="0" applyNumberFormat="1" applyFont="1" applyFill="1" applyBorder="1" applyAlignment="1" applyProtection="1">
      <alignment horizontal="center" vertical="center"/>
      <protection locked="0"/>
    </xf>
    <xf numFmtId="164" fontId="17" fillId="0" borderId="2" xfId="0" applyNumberFormat="1" applyFont="1" applyFill="1" applyBorder="1" applyAlignment="1" applyProtection="1">
      <alignment horizontal="center"/>
      <protection hidden="1" locked="0"/>
    </xf>
    <xf numFmtId="164" fontId="17" fillId="0" borderId="30" xfId="0" applyNumberFormat="1" applyFont="1" applyFill="1" applyBorder="1" applyAlignment="1" applyProtection="1">
      <alignment horizontal="center"/>
      <protection hidden="1"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protection hidden="1"/>
    </xf>
    <xf numFmtId="0" fontId="6" fillId="0" borderId="36" xfId="0" applyFont="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164" fontId="6" fillId="0" borderId="38" xfId="0" applyNumberFormat="1" applyFont="1" applyFill="1" applyBorder="1" applyAlignment="1" applyProtection="1">
      <alignment horizontal="center" vertical="center"/>
      <protection hidden="1"/>
    </xf>
    <xf numFmtId="164" fontId="6" fillId="0" borderId="9" xfId="0" applyNumberFormat="1" applyFont="1" applyFill="1" applyBorder="1" applyAlignment="1" applyProtection="1">
      <alignment horizontal="center" vertical="center"/>
      <protection hidden="1"/>
    </xf>
    <xf numFmtId="164" fontId="6" fillId="0" borderId="36" xfId="0" applyNumberFormat="1" applyFont="1" applyFill="1" applyBorder="1" applyAlignment="1" applyProtection="1">
      <alignment horizontal="center" vertical="center"/>
      <protection hidden="1"/>
    </xf>
    <xf numFmtId="0" fontId="6" fillId="2" borderId="21" xfId="0" applyFont="1" applyFill="1" applyBorder="1" applyAlignment="1" applyProtection="1">
      <alignment horizontal="left" vertical="center"/>
      <protection hidden="1"/>
    </xf>
    <xf numFmtId="0" fontId="6" fillId="2" borderId="2" xfId="0" applyFont="1" applyFill="1" applyBorder="1" applyAlignment="1" applyProtection="1">
      <alignment horizontal="left" vertical="center"/>
      <protection hidden="1"/>
    </xf>
    <xf numFmtId="0" fontId="6" fillId="2" borderId="30" xfId="0" applyFont="1" applyFill="1" applyBorder="1" applyAlignment="1" applyProtection="1">
      <alignment horizontal="left" vertical="center"/>
      <protection hidden="1"/>
    </xf>
    <xf numFmtId="0" fontId="6" fillId="2" borderId="35" xfId="0" applyFont="1" applyFill="1" applyBorder="1" applyAlignment="1" applyProtection="1">
      <alignment horizontal="left" vertical="center"/>
      <protection hidden="1"/>
    </xf>
    <xf numFmtId="164" fontId="6" fillId="0" borderId="43" xfId="0" applyNumberFormat="1" applyFont="1" applyFill="1" applyBorder="1" applyAlignment="1" applyProtection="1">
      <alignment horizontal="center" vertical="center"/>
      <protection locked="0"/>
    </xf>
    <xf numFmtId="164" fontId="6" fillId="0" borderId="13" xfId="0" applyNumberFormat="1" applyFont="1" applyFill="1" applyBorder="1" applyAlignment="1" applyProtection="1">
      <alignment horizontal="center" vertical="center"/>
      <protection locked="0"/>
    </xf>
    <xf numFmtId="0" fontId="5" fillId="0" borderId="7" xfId="0" applyFont="1" applyBorder="1" applyAlignment="1" applyProtection="1">
      <alignment horizontal="center"/>
      <protection hidden="1"/>
    </xf>
    <xf numFmtId="1" fontId="6" fillId="0" borderId="43" xfId="0" applyNumberFormat="1" applyFont="1" applyFill="1" applyBorder="1" applyAlignment="1" applyProtection="1">
      <alignment horizontal="center" vertical="center"/>
      <protection locked="0"/>
    </xf>
    <xf numFmtId="164" fontId="6" fillId="0" borderId="21" xfId="0" applyNumberFormat="1" applyFont="1" applyFill="1" applyBorder="1" applyAlignment="1" applyProtection="1">
      <alignment horizontal="center"/>
      <protection hidden="1"/>
    </xf>
    <xf numFmtId="164" fontId="6" fillId="0" borderId="2" xfId="0" applyNumberFormat="1" applyFont="1" applyFill="1" applyBorder="1" applyAlignment="1" applyProtection="1">
      <alignment horizontal="center"/>
      <protection hidden="1"/>
    </xf>
    <xf numFmtId="164" fontId="6" fillId="0" borderId="25" xfId="0" applyNumberFormat="1" applyFont="1" applyFill="1" applyBorder="1" applyAlignment="1" applyProtection="1">
      <alignment horizontal="center"/>
      <protection hidden="1"/>
    </xf>
    <xf numFmtId="164" fontId="6" fillId="0" borderId="22" xfId="0" applyNumberFormat="1" applyFont="1" applyFill="1" applyBorder="1" applyAlignment="1" applyProtection="1">
      <alignment horizontal="center"/>
      <protection hidden="1"/>
    </xf>
    <xf numFmtId="164" fontId="6" fillId="0" borderId="1" xfId="0" applyNumberFormat="1" applyFont="1" applyFill="1" applyBorder="1" applyAlignment="1" applyProtection="1">
      <alignment horizontal="center"/>
      <protection hidden="1"/>
    </xf>
    <xf numFmtId="164" fontId="6" fillId="0" borderId="23" xfId="0" applyNumberFormat="1" applyFont="1" applyFill="1" applyBorder="1" applyAlignment="1" applyProtection="1">
      <alignment horizontal="center"/>
      <protection hidden="1"/>
    </xf>
    <xf numFmtId="0" fontId="6" fillId="0" borderId="24" xfId="0"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CC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9.emf" /><Relationship Id="rId5" Type="http://schemas.openxmlformats.org/officeDocument/2006/relationships/image" Target="../media/image3.emf" /><Relationship Id="rId6"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16</xdr:row>
      <xdr:rowOff>152400</xdr:rowOff>
    </xdr:from>
    <xdr:to>
      <xdr:col>12</xdr:col>
      <xdr:colOff>0</xdr:colOff>
      <xdr:row>18</xdr:row>
      <xdr:rowOff>0</xdr:rowOff>
    </xdr:to>
    <xdr:pic>
      <xdr:nvPicPr>
        <xdr:cNvPr id="1" name="OptionButton2"/>
        <xdr:cNvPicPr preferRelativeResize="1">
          <a:picLocks noChangeAspect="1"/>
        </xdr:cNvPicPr>
      </xdr:nvPicPr>
      <xdr:blipFill>
        <a:blip r:embed="rId1"/>
        <a:stretch>
          <a:fillRect/>
        </a:stretch>
      </xdr:blipFill>
      <xdr:spPr>
        <a:xfrm>
          <a:off x="1562100" y="2743200"/>
          <a:ext cx="762000" cy="171450"/>
        </a:xfrm>
        <a:prstGeom prst="rect">
          <a:avLst/>
        </a:prstGeom>
        <a:solidFill>
          <a:srgbClr val="FFFFFF"/>
        </a:solidFill>
        <a:ln w="1" cmpd="sng">
          <a:noFill/>
        </a:ln>
      </xdr:spPr>
    </xdr:pic>
    <xdr:clientData fPrintsWithSheet="0"/>
  </xdr:twoCellAnchor>
  <xdr:twoCellAnchor editAs="oneCell">
    <xdr:from>
      <xdr:col>8</xdr:col>
      <xdr:colOff>0</xdr:colOff>
      <xdr:row>16</xdr:row>
      <xdr:rowOff>0</xdr:rowOff>
    </xdr:from>
    <xdr:to>
      <xdr:col>12</xdr:col>
      <xdr:colOff>0</xdr:colOff>
      <xdr:row>17</xdr:row>
      <xdr:rowOff>9525</xdr:rowOff>
    </xdr:to>
    <xdr:pic>
      <xdr:nvPicPr>
        <xdr:cNvPr id="2" name="OptionButton1"/>
        <xdr:cNvPicPr preferRelativeResize="1">
          <a:picLocks noChangeAspect="1"/>
        </xdr:cNvPicPr>
      </xdr:nvPicPr>
      <xdr:blipFill>
        <a:blip r:embed="rId2"/>
        <a:stretch>
          <a:fillRect/>
        </a:stretch>
      </xdr:blipFill>
      <xdr:spPr>
        <a:xfrm>
          <a:off x="1562100" y="2590800"/>
          <a:ext cx="762000" cy="171450"/>
        </a:xfrm>
        <a:prstGeom prst="rect">
          <a:avLst/>
        </a:prstGeom>
        <a:solidFill>
          <a:srgbClr val="FFFFFF"/>
        </a:solidFill>
        <a:ln w="1" cmpd="sng">
          <a:noFill/>
        </a:ln>
      </xdr:spPr>
    </xdr:pic>
    <xdr:clientData fPrintsWithSheet="0"/>
  </xdr:twoCellAnchor>
  <xdr:twoCellAnchor editAs="oneCell">
    <xdr:from>
      <xdr:col>12</xdr:col>
      <xdr:colOff>0</xdr:colOff>
      <xdr:row>13</xdr:row>
      <xdr:rowOff>133350</xdr:rowOff>
    </xdr:from>
    <xdr:to>
      <xdr:col>16</xdr:col>
      <xdr:colOff>171450</xdr:colOff>
      <xdr:row>15</xdr:row>
      <xdr:rowOff>0</xdr:rowOff>
    </xdr:to>
    <xdr:pic>
      <xdr:nvPicPr>
        <xdr:cNvPr id="3" name="CheckBox1"/>
        <xdr:cNvPicPr preferRelativeResize="1">
          <a:picLocks noChangeAspect="1"/>
        </xdr:cNvPicPr>
      </xdr:nvPicPr>
      <xdr:blipFill>
        <a:blip r:embed="rId3"/>
        <a:stretch>
          <a:fillRect/>
        </a:stretch>
      </xdr:blipFill>
      <xdr:spPr>
        <a:xfrm>
          <a:off x="2324100" y="2238375"/>
          <a:ext cx="885825" cy="190500"/>
        </a:xfrm>
        <a:prstGeom prst="rect">
          <a:avLst/>
        </a:prstGeom>
        <a:solidFill>
          <a:srgbClr val="FFFFFF"/>
        </a:solidFill>
        <a:ln w="1" cmpd="sng">
          <a:noFill/>
        </a:ln>
      </xdr:spPr>
    </xdr:pic>
    <xdr:clientData fPrintsWithSheet="0"/>
  </xdr:twoCellAnchor>
  <xdr:twoCellAnchor>
    <xdr:from>
      <xdr:col>24</xdr:col>
      <xdr:colOff>133350</xdr:colOff>
      <xdr:row>7</xdr:row>
      <xdr:rowOff>47625</xdr:rowOff>
    </xdr:from>
    <xdr:to>
      <xdr:col>26</xdr:col>
      <xdr:colOff>85725</xdr:colOff>
      <xdr:row>8</xdr:row>
      <xdr:rowOff>123825</xdr:rowOff>
    </xdr:to>
    <xdr:sp>
      <xdr:nvSpPr>
        <xdr:cNvPr id="4" name="Line 1"/>
        <xdr:cNvSpPr>
          <a:spLocks/>
        </xdr:cNvSpPr>
      </xdr:nvSpPr>
      <xdr:spPr>
        <a:xfrm flipV="1">
          <a:off x="4695825" y="1181100"/>
          <a:ext cx="3333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114300</xdr:colOff>
      <xdr:row>14</xdr:row>
      <xdr:rowOff>28575</xdr:rowOff>
    </xdr:from>
    <xdr:to>
      <xdr:col>35</xdr:col>
      <xdr:colOff>180975</xdr:colOff>
      <xdr:row>14</xdr:row>
      <xdr:rowOff>28575</xdr:rowOff>
    </xdr:to>
    <xdr:sp>
      <xdr:nvSpPr>
        <xdr:cNvPr id="5" name="Line 2"/>
        <xdr:cNvSpPr>
          <a:spLocks/>
        </xdr:cNvSpPr>
      </xdr:nvSpPr>
      <xdr:spPr>
        <a:xfrm>
          <a:off x="6581775" y="22955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46</xdr:col>
      <xdr:colOff>0</xdr:colOff>
      <xdr:row>0</xdr:row>
      <xdr:rowOff>133350</xdr:rowOff>
    </xdr:from>
    <xdr:to>
      <xdr:col>53</xdr:col>
      <xdr:colOff>180975</xdr:colOff>
      <xdr:row>4</xdr:row>
      <xdr:rowOff>114300</xdr:rowOff>
    </xdr:to>
    <xdr:pic>
      <xdr:nvPicPr>
        <xdr:cNvPr id="6" name="CommandButton1"/>
        <xdr:cNvPicPr preferRelativeResize="1">
          <a:picLocks noChangeAspect="1"/>
        </xdr:cNvPicPr>
      </xdr:nvPicPr>
      <xdr:blipFill>
        <a:blip r:embed="rId4"/>
        <a:stretch>
          <a:fillRect/>
        </a:stretch>
      </xdr:blipFill>
      <xdr:spPr>
        <a:xfrm>
          <a:off x="8753475" y="133350"/>
          <a:ext cx="1514475" cy="628650"/>
        </a:xfrm>
        <a:prstGeom prst="rect">
          <a:avLst/>
        </a:prstGeom>
        <a:noFill/>
        <a:ln w="9525" cmpd="sng">
          <a:noFill/>
        </a:ln>
      </xdr:spPr>
    </xdr:pic>
    <xdr:clientData fPrintsWithSheet="0"/>
  </xdr:twoCellAnchor>
  <xdr:twoCellAnchor editAs="oneCell">
    <xdr:from>
      <xdr:col>45</xdr:col>
      <xdr:colOff>180975</xdr:colOff>
      <xdr:row>5</xdr:row>
      <xdr:rowOff>19050</xdr:rowOff>
    </xdr:from>
    <xdr:to>
      <xdr:col>53</xdr:col>
      <xdr:colOff>171450</xdr:colOff>
      <xdr:row>9</xdr:row>
      <xdr:rowOff>19050</xdr:rowOff>
    </xdr:to>
    <xdr:pic>
      <xdr:nvPicPr>
        <xdr:cNvPr id="7" name="CommandButton2"/>
        <xdr:cNvPicPr preferRelativeResize="1">
          <a:picLocks noChangeAspect="1"/>
        </xdr:cNvPicPr>
      </xdr:nvPicPr>
      <xdr:blipFill>
        <a:blip r:embed="rId5"/>
        <a:stretch>
          <a:fillRect/>
        </a:stretch>
      </xdr:blipFill>
      <xdr:spPr>
        <a:xfrm>
          <a:off x="8743950" y="828675"/>
          <a:ext cx="1514475" cy="647700"/>
        </a:xfrm>
        <a:prstGeom prst="rect">
          <a:avLst/>
        </a:prstGeom>
        <a:solidFill>
          <a:srgbClr val="FFFFFF"/>
        </a:solidFill>
        <a:ln w="1" cmpd="sng">
          <a:noFill/>
        </a:ln>
      </xdr:spPr>
    </xdr:pic>
    <xdr:clientData fPrintsWithSheet="0"/>
  </xdr:twoCellAnchor>
  <xdr:twoCellAnchor>
    <xdr:from>
      <xdr:col>0</xdr:col>
      <xdr:colOff>0</xdr:colOff>
      <xdr:row>7</xdr:row>
      <xdr:rowOff>66675</xdr:rowOff>
    </xdr:from>
    <xdr:to>
      <xdr:col>8</xdr:col>
      <xdr:colOff>9525</xdr:colOff>
      <xdr:row>34</xdr:row>
      <xdr:rowOff>28575</xdr:rowOff>
    </xdr:to>
    <xdr:sp>
      <xdr:nvSpPr>
        <xdr:cNvPr id="8" name="Rectangle 60"/>
        <xdr:cNvSpPr>
          <a:spLocks/>
        </xdr:cNvSpPr>
      </xdr:nvSpPr>
      <xdr:spPr>
        <a:xfrm>
          <a:off x="0" y="1200150"/>
          <a:ext cx="1571625" cy="4333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32</xdr:row>
      <xdr:rowOff>57150</xdr:rowOff>
    </xdr:from>
    <xdr:to>
      <xdr:col>11</xdr:col>
      <xdr:colOff>161925</xdr:colOff>
      <xdr:row>33</xdr:row>
      <xdr:rowOff>133350</xdr:rowOff>
    </xdr:to>
    <xdr:pic>
      <xdr:nvPicPr>
        <xdr:cNvPr id="9" name="TextBox1"/>
        <xdr:cNvPicPr preferRelativeResize="1">
          <a:picLocks noChangeAspect="1"/>
        </xdr:cNvPicPr>
      </xdr:nvPicPr>
      <xdr:blipFill>
        <a:blip r:embed="rId6"/>
        <a:stretch>
          <a:fillRect/>
        </a:stretch>
      </xdr:blipFill>
      <xdr:spPr>
        <a:xfrm>
          <a:off x="1971675" y="5238750"/>
          <a:ext cx="323850" cy="238125"/>
        </a:xfrm>
        <a:prstGeom prst="rect">
          <a:avLst/>
        </a:prstGeom>
        <a:solidFill>
          <a:srgbClr val="FFFFFF"/>
        </a:solidFill>
        <a:ln w="1" cmpd="sng">
          <a:noFill/>
        </a:ln>
      </xdr:spPr>
    </xdr:pic>
    <xdr:clientData fPrintsWithSheet="0"/>
  </xdr:twoCellAnchor>
  <xdr:twoCellAnchor>
    <xdr:from>
      <xdr:col>8</xdr:col>
      <xdr:colOff>76200</xdr:colOff>
      <xdr:row>32</xdr:row>
      <xdr:rowOff>104775</xdr:rowOff>
    </xdr:from>
    <xdr:to>
      <xdr:col>9</xdr:col>
      <xdr:colOff>171450</xdr:colOff>
      <xdr:row>33</xdr:row>
      <xdr:rowOff>66675</xdr:rowOff>
    </xdr:to>
    <xdr:sp>
      <xdr:nvSpPr>
        <xdr:cNvPr id="10" name="AutoShape 63"/>
        <xdr:cNvSpPr>
          <a:spLocks/>
        </xdr:cNvSpPr>
      </xdr:nvSpPr>
      <xdr:spPr>
        <a:xfrm>
          <a:off x="1638300" y="5286375"/>
          <a:ext cx="285750" cy="123825"/>
        </a:xfrm>
        <a:prstGeom prst="rect"/>
        <a:noFill/>
      </xdr:spPr>
      <xdr:txBody>
        <a:bodyPr fromWordArt="1" wrap="none">
          <a:prstTxWarp prst="textDeflate">
            <a:avLst>
              <a:gd name="adj" fmla="val 0"/>
            </a:avLst>
          </a:prstTxWarp>
        </a:bodyPr>
        <a:p>
          <a:pPr algn="ctr"/>
          <a:r>
            <a:rPr sz="3600" kern="10" spc="0">
              <a:ln w="9525" cmpd="sng">
                <a:solidFill>
                  <a:srgbClr val="000000"/>
                </a:solidFill>
                <a:headEnd type="none"/>
                <a:tailEnd type="none"/>
              </a:ln>
              <a:solidFill>
                <a:srgbClr val="000000"/>
              </a:solidFill>
              <a:latin typeface="Rockwell"/>
              <a:cs typeface="Rockwell"/>
            </a:rPr>
            <a:t>WRF</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S43"/>
  <sheetViews>
    <sheetView tabSelected="1" workbookViewId="0" topLeftCell="A1">
      <selection activeCell="D4" sqref="D4:H4"/>
    </sheetView>
  </sheetViews>
  <sheetFormatPr defaultColWidth="9.140625" defaultRowHeight="12.75" customHeight="1"/>
  <cols>
    <col min="1" max="7" width="2.8515625" style="2" customWidth="1"/>
    <col min="8" max="8" width="3.421875" style="2" customWidth="1"/>
    <col min="9" max="15" width="2.8515625" style="2" customWidth="1"/>
    <col min="16" max="16" width="2.140625" style="2" customWidth="1"/>
    <col min="17" max="16384" width="2.8515625" style="2" customWidth="1"/>
  </cols>
  <sheetData>
    <row r="1" spans="1:45" ht="12.75" customHeight="1">
      <c r="A1" s="166" t="s">
        <v>12</v>
      </c>
      <c r="B1" s="167"/>
      <c r="C1" s="167"/>
      <c r="D1" s="167"/>
      <c r="E1" s="167"/>
      <c r="F1" s="167"/>
      <c r="G1" s="167"/>
      <c r="H1" s="167"/>
      <c r="I1" s="167"/>
      <c r="J1" s="167"/>
      <c r="K1" s="167"/>
      <c r="L1" s="167"/>
      <c r="M1" s="167"/>
      <c r="N1" s="167"/>
      <c r="O1" s="167"/>
      <c r="P1" s="167"/>
      <c r="Q1" s="168"/>
      <c r="R1" s="196" t="s">
        <v>16</v>
      </c>
      <c r="S1" s="196"/>
      <c r="T1" s="196"/>
      <c r="U1" s="196"/>
      <c r="V1" s="196"/>
      <c r="W1" s="196"/>
      <c r="X1" s="196"/>
      <c r="Y1" s="197"/>
      <c r="Z1" s="197"/>
      <c r="AA1" s="197"/>
      <c r="AB1" s="199" t="s">
        <v>37</v>
      </c>
      <c r="AC1" s="200"/>
      <c r="AD1" s="200"/>
      <c r="AE1" s="200"/>
      <c r="AF1" s="200"/>
      <c r="AG1" s="201"/>
      <c r="AH1" s="199" t="s">
        <v>14</v>
      </c>
      <c r="AI1" s="200"/>
      <c r="AJ1" s="200"/>
      <c r="AK1" s="200"/>
      <c r="AL1" s="200"/>
      <c r="AM1" s="201"/>
      <c r="AN1" s="199" t="s">
        <v>60</v>
      </c>
      <c r="AO1" s="200"/>
      <c r="AP1" s="200"/>
      <c r="AQ1" s="200"/>
      <c r="AR1" s="200"/>
      <c r="AS1" s="202"/>
    </row>
    <row r="2" spans="1:45" ht="12.75" customHeight="1">
      <c r="A2" s="158" t="s">
        <v>35</v>
      </c>
      <c r="B2" s="159" t="s">
        <v>108</v>
      </c>
      <c r="C2" s="164"/>
      <c r="D2" s="164"/>
      <c r="E2" s="164"/>
      <c r="F2" s="164"/>
      <c r="G2" s="164"/>
      <c r="H2" s="165"/>
      <c r="I2" s="155" t="s">
        <v>1</v>
      </c>
      <c r="J2" s="7"/>
      <c r="K2" s="7"/>
      <c r="L2" s="7"/>
      <c r="M2" s="7"/>
      <c r="N2" s="7"/>
      <c r="O2" s="153"/>
      <c r="P2" s="153"/>
      <c r="Q2" s="154"/>
      <c r="R2" s="7" t="s">
        <v>15</v>
      </c>
      <c r="S2" s="7"/>
      <c r="T2" s="7"/>
      <c r="U2" s="7"/>
      <c r="V2" s="7"/>
      <c r="W2" s="7"/>
      <c r="X2" s="7"/>
      <c r="Y2" s="198"/>
      <c r="Z2" s="198"/>
      <c r="AA2" s="198"/>
      <c r="AB2" s="47"/>
      <c r="AC2" s="48"/>
      <c r="AD2" s="48"/>
      <c r="AE2" s="48"/>
      <c r="AF2" s="48"/>
      <c r="AG2" s="82"/>
      <c r="AH2" s="206"/>
      <c r="AI2" s="207"/>
      <c r="AJ2" s="207"/>
      <c r="AK2" s="207"/>
      <c r="AL2" s="207"/>
      <c r="AM2" s="208"/>
      <c r="AN2" s="203">
        <v>16</v>
      </c>
      <c r="AO2" s="204"/>
      <c r="AP2" s="204"/>
      <c r="AQ2" s="204"/>
      <c r="AR2" s="204"/>
      <c r="AS2" s="205"/>
    </row>
    <row r="3" spans="1:45" ht="12.75" customHeight="1">
      <c r="A3" s="158" t="s">
        <v>36</v>
      </c>
      <c r="B3" s="159"/>
      <c r="C3" s="164"/>
      <c r="D3" s="164"/>
      <c r="E3" s="164"/>
      <c r="F3" s="164"/>
      <c r="G3" s="164"/>
      <c r="H3" s="165"/>
      <c r="I3" s="155" t="s">
        <v>0</v>
      </c>
      <c r="J3" s="7"/>
      <c r="K3" s="7"/>
      <c r="L3" s="7"/>
      <c r="M3" s="7"/>
      <c r="N3" s="7"/>
      <c r="O3" s="153"/>
      <c r="P3" s="153"/>
      <c r="Q3" s="154"/>
      <c r="R3" s="124" t="s">
        <v>71</v>
      </c>
      <c r="S3" s="124"/>
      <c r="T3" s="124"/>
      <c r="U3" s="124"/>
      <c r="V3" s="124"/>
      <c r="W3" s="124"/>
      <c r="X3" s="124"/>
      <c r="Y3" s="182"/>
      <c r="Z3" s="182"/>
      <c r="AA3" s="183"/>
      <c r="AB3" s="189" t="s">
        <v>52</v>
      </c>
      <c r="AC3" s="71"/>
      <c r="AD3" s="71"/>
      <c r="AE3" s="71"/>
      <c r="AF3" s="71"/>
      <c r="AG3" s="152"/>
      <c r="AH3" s="189" t="s">
        <v>53</v>
      </c>
      <c r="AI3" s="71"/>
      <c r="AJ3" s="71"/>
      <c r="AK3" s="71"/>
      <c r="AL3" s="71"/>
      <c r="AM3" s="152"/>
      <c r="AN3" s="189" t="s">
        <v>54</v>
      </c>
      <c r="AO3" s="71"/>
      <c r="AP3" s="71"/>
      <c r="AQ3" s="71"/>
      <c r="AR3" s="71"/>
      <c r="AS3" s="209"/>
    </row>
    <row r="4" spans="1:45" ht="12.75" customHeight="1" thickBot="1">
      <c r="A4" s="158" t="s">
        <v>13</v>
      </c>
      <c r="B4" s="159"/>
      <c r="C4" s="159" t="s">
        <v>109</v>
      </c>
      <c r="D4" s="162"/>
      <c r="E4" s="162"/>
      <c r="F4" s="162"/>
      <c r="G4" s="162"/>
      <c r="H4" s="163"/>
      <c r="I4" s="155" t="s">
        <v>2</v>
      </c>
      <c r="J4" s="7"/>
      <c r="K4" s="7"/>
      <c r="L4" s="7"/>
      <c r="M4" s="7"/>
      <c r="N4" s="153"/>
      <c r="O4" s="153"/>
      <c r="P4" s="153"/>
      <c r="Q4" s="154"/>
      <c r="R4" s="18" t="s">
        <v>72</v>
      </c>
      <c r="S4" s="19"/>
      <c r="T4" s="19"/>
      <c r="U4" s="19"/>
      <c r="V4" s="19"/>
      <c r="W4" s="19"/>
      <c r="X4" s="19"/>
      <c r="Y4" s="184"/>
      <c r="Z4" s="184"/>
      <c r="AA4" s="185"/>
      <c r="AB4" s="190"/>
      <c r="AC4" s="191"/>
      <c r="AD4" s="191"/>
      <c r="AE4" s="191"/>
      <c r="AF4" s="191"/>
      <c r="AG4" s="192"/>
      <c r="AH4" s="210">
        <f>IF(AB4="","",Y3/(AB4/60))</f>
      </c>
      <c r="AI4" s="211"/>
      <c r="AJ4" s="211"/>
      <c r="AK4" s="211"/>
      <c r="AL4" s="211"/>
      <c r="AM4" s="212"/>
      <c r="AN4" s="193"/>
      <c r="AO4" s="194"/>
      <c r="AP4" s="194"/>
      <c r="AQ4" s="194"/>
      <c r="AR4" s="194"/>
      <c r="AS4" s="195"/>
    </row>
    <row r="5" spans="1:45" ht="12.75" customHeight="1">
      <c r="A5" s="158" t="s">
        <v>6</v>
      </c>
      <c r="B5" s="159"/>
      <c r="C5" s="159"/>
      <c r="D5" s="160"/>
      <c r="E5" s="160"/>
      <c r="F5" s="160"/>
      <c r="G5" s="160"/>
      <c r="H5" s="161"/>
      <c r="I5" s="155" t="s">
        <v>3</v>
      </c>
      <c r="J5" s="7"/>
      <c r="K5" s="7"/>
      <c r="L5" s="7"/>
      <c r="M5" s="156">
        <f>IF(O2="","",O2+O3+N4)</f>
      </c>
      <c r="N5" s="156"/>
      <c r="O5" s="156"/>
      <c r="P5" s="156"/>
      <c r="Q5" s="157"/>
      <c r="R5" s="187" t="s">
        <v>59</v>
      </c>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8"/>
    </row>
    <row r="6" spans="1:45" ht="12.75" customHeight="1">
      <c r="A6" s="158" t="s">
        <v>34</v>
      </c>
      <c r="B6" s="159"/>
      <c r="C6" s="159"/>
      <c r="D6" s="159"/>
      <c r="E6" s="164"/>
      <c r="F6" s="164"/>
      <c r="G6" s="164"/>
      <c r="H6" s="165"/>
      <c r="I6" s="155" t="s">
        <v>4</v>
      </c>
      <c r="J6" s="7"/>
      <c r="K6" s="7"/>
      <c r="L6" s="7"/>
      <c r="M6" s="7"/>
      <c r="N6" s="156">
        <f>IF(O2="","",M5-1.3)</f>
      </c>
      <c r="O6" s="156"/>
      <c r="P6" s="156"/>
      <c r="Q6" s="157"/>
      <c r="R6" s="5" t="s">
        <v>9</v>
      </c>
      <c r="S6" s="5"/>
      <c r="T6" s="5"/>
      <c r="U6" s="169"/>
      <c r="V6" s="175" t="s">
        <v>18</v>
      </c>
      <c r="W6" s="5"/>
      <c r="X6" s="169"/>
      <c r="Y6" s="137" t="s">
        <v>7</v>
      </c>
      <c r="Z6" s="137"/>
      <c r="AA6" s="137"/>
      <c r="AB6" s="175" t="s">
        <v>9</v>
      </c>
      <c r="AC6" s="5"/>
      <c r="AD6" s="5"/>
      <c r="AE6" s="175" t="s">
        <v>10</v>
      </c>
      <c r="AF6" s="5"/>
      <c r="AG6" s="169"/>
      <c r="AH6" s="175" t="s">
        <v>22</v>
      </c>
      <c r="AI6" s="5"/>
      <c r="AJ6" s="169"/>
      <c r="AK6" s="175" t="s">
        <v>21</v>
      </c>
      <c r="AL6" s="5"/>
      <c r="AM6" s="169"/>
      <c r="AN6" s="175" t="s">
        <v>9</v>
      </c>
      <c r="AO6" s="5"/>
      <c r="AP6" s="169"/>
      <c r="AQ6" s="175" t="s">
        <v>10</v>
      </c>
      <c r="AR6" s="5"/>
      <c r="AS6" s="223"/>
    </row>
    <row r="7" spans="1:45" ht="12.75" customHeight="1">
      <c r="A7" s="131" t="str">
        <f>IF(C2="","CAUTION","")</f>
        <v>CAUTION</v>
      </c>
      <c r="B7" s="132"/>
      <c r="C7" s="132"/>
      <c r="D7" s="132"/>
      <c r="E7" s="132"/>
      <c r="F7" s="132"/>
      <c r="G7" s="132"/>
      <c r="H7" s="133"/>
      <c r="I7" s="137" t="s">
        <v>5</v>
      </c>
      <c r="J7" s="137"/>
      <c r="K7" s="137"/>
      <c r="L7" s="137"/>
      <c r="M7" s="137" t="s">
        <v>17</v>
      </c>
      <c r="N7" s="137"/>
      <c r="O7" s="137"/>
      <c r="P7" s="137"/>
      <c r="Q7" s="138"/>
      <c r="R7" s="173"/>
      <c r="S7" s="173"/>
      <c r="T7" s="173"/>
      <c r="U7" s="174"/>
      <c r="V7" s="225" t="s">
        <v>19</v>
      </c>
      <c r="W7" s="3"/>
      <c r="X7" s="226"/>
      <c r="Y7" s="137"/>
      <c r="Z7" s="137"/>
      <c r="AA7" s="137"/>
      <c r="AB7" s="225" t="s">
        <v>5</v>
      </c>
      <c r="AC7" s="3"/>
      <c r="AD7" s="3"/>
      <c r="AE7" s="181" t="s">
        <v>5</v>
      </c>
      <c r="AF7" s="173"/>
      <c r="AG7" s="174"/>
      <c r="AH7" s="181" t="s">
        <v>23</v>
      </c>
      <c r="AI7" s="173"/>
      <c r="AJ7" s="174"/>
      <c r="AK7" s="181" t="s">
        <v>10</v>
      </c>
      <c r="AL7" s="173"/>
      <c r="AM7" s="174"/>
      <c r="AN7" s="181" t="s">
        <v>17</v>
      </c>
      <c r="AO7" s="173"/>
      <c r="AP7" s="174"/>
      <c r="AQ7" s="181" t="s">
        <v>17</v>
      </c>
      <c r="AR7" s="173"/>
      <c r="AS7" s="227"/>
    </row>
    <row r="8" spans="1:45" ht="12.75" customHeight="1">
      <c r="A8" s="134"/>
      <c r="B8" s="135"/>
      <c r="C8" s="135"/>
      <c r="D8" s="135"/>
      <c r="E8" s="135"/>
      <c r="F8" s="135"/>
      <c r="G8" s="135"/>
      <c r="H8" s="136"/>
      <c r="I8" s="137"/>
      <c r="J8" s="137"/>
      <c r="K8" s="137"/>
      <c r="L8" s="137"/>
      <c r="M8" s="137"/>
      <c r="N8" s="137"/>
      <c r="O8" s="137"/>
      <c r="P8" s="137"/>
      <c r="Q8" s="138"/>
      <c r="R8" s="5" t="s">
        <v>26</v>
      </c>
      <c r="S8" s="5"/>
      <c r="T8" s="5"/>
      <c r="U8" s="169"/>
      <c r="V8" s="213">
        <f>N6</f>
      </c>
      <c r="W8" s="214"/>
      <c r="X8" s="215"/>
      <c r="Y8" s="137"/>
      <c r="Z8" s="137"/>
      <c r="AA8" s="186"/>
      <c r="AB8" s="170" t="s">
        <v>24</v>
      </c>
      <c r="AC8" s="171"/>
      <c r="AD8" s="172"/>
      <c r="AE8" s="176">
        <f>IF(AB4="","",AB4)</f>
      </c>
      <c r="AF8" s="177"/>
      <c r="AG8" s="177"/>
      <c r="AH8" s="222"/>
      <c r="AI8" s="222"/>
      <c r="AJ8" s="222"/>
      <c r="AK8" s="222"/>
      <c r="AL8" s="222"/>
      <c r="AM8" s="222"/>
      <c r="AN8" s="235">
        <f>IF(AN4="","",AN4)</f>
      </c>
      <c r="AO8" s="235"/>
      <c r="AP8" s="235"/>
      <c r="AQ8" s="222"/>
      <c r="AR8" s="222"/>
      <c r="AS8" s="236"/>
    </row>
    <row r="9" spans="1:45" ht="12.75" customHeight="1">
      <c r="A9" s="151"/>
      <c r="B9" s="71"/>
      <c r="C9" s="71"/>
      <c r="D9" s="71"/>
      <c r="E9" s="71"/>
      <c r="F9" s="71"/>
      <c r="G9" s="71"/>
      <c r="H9" s="152"/>
      <c r="I9" s="146"/>
      <c r="J9" s="146"/>
      <c r="K9" s="146"/>
      <c r="L9" s="146"/>
      <c r="M9" s="104">
        <f>AQ14</f>
      </c>
      <c r="N9" s="104"/>
      <c r="O9" s="104"/>
      <c r="P9" s="104"/>
      <c r="Q9" s="105"/>
      <c r="R9" s="173"/>
      <c r="S9" s="173"/>
      <c r="T9" s="173"/>
      <c r="U9" s="174"/>
      <c r="V9" s="216"/>
      <c r="W9" s="217"/>
      <c r="X9" s="218"/>
      <c r="Y9" s="137"/>
      <c r="Z9" s="137"/>
      <c r="AA9" s="186"/>
      <c r="AB9" s="219" t="s">
        <v>56</v>
      </c>
      <c r="AC9" s="220"/>
      <c r="AD9" s="221"/>
      <c r="AE9" s="178"/>
      <c r="AF9" s="179"/>
      <c r="AG9" s="179"/>
      <c r="AH9" s="106"/>
      <c r="AI9" s="106"/>
      <c r="AJ9" s="106"/>
      <c r="AK9" s="106"/>
      <c r="AL9" s="106"/>
      <c r="AM9" s="106"/>
      <c r="AN9" s="104"/>
      <c r="AO9" s="104"/>
      <c r="AP9" s="104"/>
      <c r="AQ9" s="106"/>
      <c r="AR9" s="106"/>
      <c r="AS9" s="224"/>
    </row>
    <row r="10" spans="1:45" ht="12.75" customHeight="1">
      <c r="A10" s="114" t="s">
        <v>33</v>
      </c>
      <c r="B10" s="115"/>
      <c r="C10" s="115"/>
      <c r="D10" s="115"/>
      <c r="E10" s="115"/>
      <c r="F10" s="115"/>
      <c r="G10" s="115"/>
      <c r="H10" s="116"/>
      <c r="I10" s="146"/>
      <c r="J10" s="146"/>
      <c r="K10" s="146"/>
      <c r="L10" s="146"/>
      <c r="M10" s="104"/>
      <c r="N10" s="104"/>
      <c r="O10" s="104"/>
      <c r="P10" s="104"/>
      <c r="Q10" s="105"/>
      <c r="R10" s="5" t="s">
        <v>25</v>
      </c>
      <c r="S10" s="5"/>
      <c r="T10" s="5"/>
      <c r="U10" s="169"/>
      <c r="V10" s="213">
        <f>AN8</f>
      </c>
      <c r="W10" s="214"/>
      <c r="X10" s="215"/>
      <c r="Y10" s="106"/>
      <c r="Z10" s="106"/>
      <c r="AA10" s="106"/>
      <c r="AB10" s="222"/>
      <c r="AC10" s="222"/>
      <c r="AD10" s="222"/>
      <c r="AE10" s="180"/>
      <c r="AF10" s="180"/>
      <c r="AG10" s="180"/>
      <c r="AH10" s="106"/>
      <c r="AI10" s="106"/>
      <c r="AJ10" s="106"/>
      <c r="AK10" s="106"/>
      <c r="AL10" s="106"/>
      <c r="AM10" s="106"/>
      <c r="AN10" s="106"/>
      <c r="AO10" s="106"/>
      <c r="AP10" s="106"/>
      <c r="AQ10" s="106"/>
      <c r="AR10" s="106"/>
      <c r="AS10" s="224"/>
    </row>
    <row r="11" spans="1:45" ht="12.75" customHeight="1">
      <c r="A11" s="149" t="b">
        <v>0</v>
      </c>
      <c r="B11" s="150"/>
      <c r="C11" s="150"/>
      <c r="D11" s="147" t="s">
        <v>69</v>
      </c>
      <c r="E11" s="148"/>
      <c r="F11" s="9">
        <f>IF(AK16="","",AK16/1000)</f>
      </c>
      <c r="G11" s="10"/>
      <c r="H11" s="11"/>
      <c r="I11" s="146"/>
      <c r="J11" s="146"/>
      <c r="K11" s="146"/>
      <c r="L11" s="146"/>
      <c r="M11" s="104">
        <f>IF(M9="","",(I11/60)*F11)</f>
      </c>
      <c r="N11" s="104"/>
      <c r="O11" s="104"/>
      <c r="P11" s="104"/>
      <c r="Q11" s="105"/>
      <c r="R11" s="173" t="s">
        <v>17</v>
      </c>
      <c r="S11" s="173"/>
      <c r="T11" s="173"/>
      <c r="U11" s="174"/>
      <c r="V11" s="216"/>
      <c r="W11" s="217"/>
      <c r="X11" s="218"/>
      <c r="Y11" s="106"/>
      <c r="Z11" s="106"/>
      <c r="AA11" s="106"/>
      <c r="AB11" s="106"/>
      <c r="AC11" s="106"/>
      <c r="AD11" s="106"/>
      <c r="AE11" s="180"/>
      <c r="AF11" s="180"/>
      <c r="AG11" s="180"/>
      <c r="AH11" s="106"/>
      <c r="AI11" s="106"/>
      <c r="AJ11" s="106"/>
      <c r="AK11" s="106"/>
      <c r="AL11" s="106"/>
      <c r="AM11" s="106"/>
      <c r="AN11" s="106"/>
      <c r="AO11" s="106"/>
      <c r="AP11" s="106"/>
      <c r="AQ11" s="106"/>
      <c r="AR11" s="106"/>
      <c r="AS11" s="224"/>
    </row>
    <row r="12" spans="1:45" ht="12.75" customHeight="1">
      <c r="A12" s="6" t="s">
        <v>38</v>
      </c>
      <c r="B12" s="7"/>
      <c r="C12" s="7"/>
      <c r="D12" s="7"/>
      <c r="E12" s="7"/>
      <c r="F12" s="7"/>
      <c r="G12" s="7"/>
      <c r="H12" s="8"/>
      <c r="I12" s="146"/>
      <c r="J12" s="146"/>
      <c r="K12" s="146"/>
      <c r="L12" s="146"/>
      <c r="M12" s="104"/>
      <c r="N12" s="104"/>
      <c r="O12" s="104"/>
      <c r="P12" s="104"/>
      <c r="Q12" s="105"/>
      <c r="R12" s="5" t="s">
        <v>27</v>
      </c>
      <c r="S12" s="5"/>
      <c r="T12" s="5"/>
      <c r="U12" s="169"/>
      <c r="V12" s="213">
        <f>IF(V10="","",V8-V10)</f>
      </c>
      <c r="W12" s="214"/>
      <c r="X12" s="215"/>
      <c r="Y12" s="228"/>
      <c r="Z12" s="228"/>
      <c r="AA12" s="228"/>
      <c r="AB12" s="179">
        <f>IF(AH12="","",AE12-AE8)</f>
      </c>
      <c r="AC12" s="179"/>
      <c r="AD12" s="179"/>
      <c r="AE12" s="179">
        <f>IF(AH12="","",INT(I9/100)*60+MOD(I9,100))</f>
      </c>
      <c r="AF12" s="179"/>
      <c r="AG12" s="179"/>
      <c r="AH12" s="237"/>
      <c r="AI12" s="237"/>
      <c r="AJ12" s="237"/>
      <c r="AK12" s="179">
        <f>IF(AH12="","",AH12*4)</f>
      </c>
      <c r="AL12" s="179"/>
      <c r="AM12" s="179"/>
      <c r="AN12" s="104">
        <f>IF(AK12="","",((AB12/60)*AK12)/1000)</f>
      </c>
      <c r="AO12" s="104"/>
      <c r="AP12" s="104"/>
      <c r="AQ12" s="106"/>
      <c r="AR12" s="106"/>
      <c r="AS12" s="224"/>
    </row>
    <row r="13" spans="1:45" ht="12.75" customHeight="1">
      <c r="A13" s="95" t="s">
        <v>103</v>
      </c>
      <c r="B13" s="96"/>
      <c r="C13" s="96"/>
      <c r="D13" s="96"/>
      <c r="E13" s="96"/>
      <c r="F13" s="96"/>
      <c r="G13" s="96"/>
      <c r="H13" s="112"/>
      <c r="I13" s="110">
        <f>IF(I9="","",IF(MOD(I9,100)+MOD(I11,100)&gt;59,(INT(I9/100)+INT(I11/100))*100+40+(MOD(I9,100)+MOD(I11,100)),(INT((I9+I11)/100)*100+(MOD((I9+I11),100)))))</f>
      </c>
      <c r="J13" s="110"/>
      <c r="K13" s="110"/>
      <c r="L13" s="110"/>
      <c r="M13" s="104">
        <f>IF(M9="","",SUM(M9:Q12))</f>
      </c>
      <c r="N13" s="104"/>
      <c r="O13" s="104"/>
      <c r="P13" s="104"/>
      <c r="Q13" s="105"/>
      <c r="R13" s="173" t="s">
        <v>29</v>
      </c>
      <c r="S13" s="173"/>
      <c r="T13" s="173"/>
      <c r="U13" s="174"/>
      <c r="V13" s="216"/>
      <c r="W13" s="217"/>
      <c r="X13" s="218"/>
      <c r="Y13" s="228"/>
      <c r="Z13" s="228"/>
      <c r="AA13" s="228"/>
      <c r="AB13" s="179"/>
      <c r="AC13" s="179"/>
      <c r="AD13" s="179"/>
      <c r="AE13" s="229"/>
      <c r="AF13" s="229"/>
      <c r="AG13" s="229"/>
      <c r="AH13" s="238"/>
      <c r="AI13" s="238"/>
      <c r="AJ13" s="238"/>
      <c r="AK13" s="179"/>
      <c r="AL13" s="179"/>
      <c r="AM13" s="179"/>
      <c r="AN13" s="104"/>
      <c r="AO13" s="104"/>
      <c r="AP13" s="104"/>
      <c r="AQ13" s="106"/>
      <c r="AR13" s="106"/>
      <c r="AS13" s="224"/>
    </row>
    <row r="14" spans="1:45" ht="12.75" customHeight="1">
      <c r="A14" s="101" t="s">
        <v>62</v>
      </c>
      <c r="B14" s="102"/>
      <c r="C14" s="102"/>
      <c r="D14" s="102"/>
      <c r="E14" s="102"/>
      <c r="F14" s="102"/>
      <c r="G14" s="102"/>
      <c r="H14" s="103"/>
      <c r="I14" s="110"/>
      <c r="J14" s="110"/>
      <c r="K14" s="110"/>
      <c r="L14" s="110"/>
      <c r="M14" s="104"/>
      <c r="N14" s="104"/>
      <c r="O14" s="104"/>
      <c r="P14" s="104"/>
      <c r="Q14" s="105"/>
      <c r="R14" s="5" t="s">
        <v>28</v>
      </c>
      <c r="S14" s="5"/>
      <c r="T14" s="5"/>
      <c r="U14" s="169"/>
      <c r="V14" s="213">
        <f>AN12</f>
      </c>
      <c r="W14" s="214"/>
      <c r="X14" s="215"/>
      <c r="Y14" s="106"/>
      <c r="Z14" s="106"/>
      <c r="AA14" s="106"/>
      <c r="AB14" s="106"/>
      <c r="AC14" s="106"/>
      <c r="AD14" s="245"/>
      <c r="AE14" s="249" t="s">
        <v>31</v>
      </c>
      <c r="AF14" s="250"/>
      <c r="AG14" s="250"/>
      <c r="AH14" s="250"/>
      <c r="AI14" s="250"/>
      <c r="AJ14" s="251"/>
      <c r="AK14" s="178">
        <f>IF(AH16="","",(AK12+AK16)/2)</f>
      </c>
      <c r="AL14" s="179"/>
      <c r="AM14" s="179"/>
      <c r="AN14" s="230">
        <f>IF(AK14="","",((AB12/60)*AK14)/1000)</f>
      </c>
      <c r="AO14" s="104"/>
      <c r="AP14" s="104"/>
      <c r="AQ14" s="230">
        <f>IF(AN14="","",AN14+V10)</f>
      </c>
      <c r="AR14" s="179"/>
      <c r="AS14" s="231"/>
    </row>
    <row r="15" spans="1:45" ht="12.75" customHeight="1">
      <c r="A15" s="123" t="s">
        <v>111</v>
      </c>
      <c r="B15" s="124"/>
      <c r="C15" s="124"/>
      <c r="D15" s="124"/>
      <c r="E15" s="124"/>
      <c r="F15" s="124"/>
      <c r="G15" s="239">
        <f>IF(A11=TRUE,2.2,0)</f>
        <v>0</v>
      </c>
      <c r="H15" s="240"/>
      <c r="I15" s="140"/>
      <c r="J15" s="141"/>
      <c r="K15" s="141"/>
      <c r="L15" s="142"/>
      <c r="M15" s="257">
        <f>IF(M9="","",(I15/60)*F11+G15)</f>
      </c>
      <c r="N15" s="258"/>
      <c r="O15" s="258"/>
      <c r="P15" s="258"/>
      <c r="Q15" s="259"/>
      <c r="R15" s="173" t="s">
        <v>30</v>
      </c>
      <c r="S15" s="173"/>
      <c r="T15" s="173"/>
      <c r="U15" s="174"/>
      <c r="V15" s="216"/>
      <c r="W15" s="217"/>
      <c r="X15" s="218"/>
      <c r="Y15" s="106"/>
      <c r="Z15" s="106"/>
      <c r="AA15" s="106"/>
      <c r="AB15" s="106"/>
      <c r="AC15" s="106"/>
      <c r="AD15" s="245"/>
      <c r="AE15" s="252" t="s">
        <v>70</v>
      </c>
      <c r="AF15" s="252"/>
      <c r="AG15" s="252"/>
      <c r="AH15" s="252"/>
      <c r="AI15" s="252"/>
      <c r="AJ15" s="252"/>
      <c r="AK15" s="178"/>
      <c r="AL15" s="179"/>
      <c r="AM15" s="179"/>
      <c r="AN15" s="230"/>
      <c r="AO15" s="104"/>
      <c r="AP15" s="104"/>
      <c r="AQ15" s="178"/>
      <c r="AR15" s="179"/>
      <c r="AS15" s="231"/>
    </row>
    <row r="16" spans="1:45" ht="12.75" customHeight="1">
      <c r="A16" s="114" t="s">
        <v>39</v>
      </c>
      <c r="B16" s="115"/>
      <c r="C16" s="115"/>
      <c r="D16" s="115"/>
      <c r="E16" s="115"/>
      <c r="F16" s="115"/>
      <c r="G16" s="115"/>
      <c r="H16" s="116"/>
      <c r="I16" s="143"/>
      <c r="J16" s="144"/>
      <c r="K16" s="144"/>
      <c r="L16" s="145"/>
      <c r="M16" s="260"/>
      <c r="N16" s="261"/>
      <c r="O16" s="261"/>
      <c r="P16" s="261"/>
      <c r="Q16" s="262"/>
      <c r="R16" s="5" t="s">
        <v>32</v>
      </c>
      <c r="S16" s="5"/>
      <c r="T16" s="5"/>
      <c r="U16" s="169"/>
      <c r="V16" s="213">
        <f>IF(V14="","",V12-V14)</f>
      </c>
      <c r="W16" s="214"/>
      <c r="X16" s="215"/>
      <c r="Y16" s="228"/>
      <c r="Z16" s="228"/>
      <c r="AA16" s="228"/>
      <c r="AB16" s="106"/>
      <c r="AC16" s="106"/>
      <c r="AD16" s="106"/>
      <c r="AE16" s="106"/>
      <c r="AF16" s="106"/>
      <c r="AG16" s="106"/>
      <c r="AH16" s="237"/>
      <c r="AI16" s="237"/>
      <c r="AJ16" s="237"/>
      <c r="AK16" s="179">
        <f>IF(AH16="","",AH16*4)</f>
      </c>
      <c r="AL16" s="179"/>
      <c r="AM16" s="179"/>
      <c r="AN16" s="106"/>
      <c r="AO16" s="106"/>
      <c r="AP16" s="106"/>
      <c r="AQ16" s="106"/>
      <c r="AR16" s="106"/>
      <c r="AS16" s="224"/>
    </row>
    <row r="17" spans="1:45" ht="12.75" customHeight="1" thickBot="1">
      <c r="A17" s="128" t="b">
        <v>1</v>
      </c>
      <c r="B17" s="129"/>
      <c r="C17" s="129"/>
      <c r="D17" s="129"/>
      <c r="E17" s="129"/>
      <c r="F17" s="120">
        <v>2</v>
      </c>
      <c r="G17" s="120"/>
      <c r="H17" s="120"/>
      <c r="I17" s="139"/>
      <c r="J17" s="139"/>
      <c r="K17" s="139"/>
      <c r="L17" s="139"/>
      <c r="M17" s="117">
        <f>IF(A17=TRUE,2,3.5)</f>
        <v>2</v>
      </c>
      <c r="N17" s="117"/>
      <c r="O17" s="117"/>
      <c r="P17" s="117"/>
      <c r="Q17" s="118"/>
      <c r="R17" s="17" t="s">
        <v>29</v>
      </c>
      <c r="S17" s="17"/>
      <c r="T17" s="17"/>
      <c r="U17" s="244"/>
      <c r="V17" s="246"/>
      <c r="W17" s="247"/>
      <c r="X17" s="248"/>
      <c r="Y17" s="253"/>
      <c r="Z17" s="253"/>
      <c r="AA17" s="253"/>
      <c r="AB17" s="232"/>
      <c r="AC17" s="232"/>
      <c r="AD17" s="232"/>
      <c r="AE17" s="232"/>
      <c r="AF17" s="232"/>
      <c r="AG17" s="232"/>
      <c r="AH17" s="256"/>
      <c r="AI17" s="256"/>
      <c r="AJ17" s="256"/>
      <c r="AK17" s="234"/>
      <c r="AL17" s="234"/>
      <c r="AM17" s="234"/>
      <c r="AN17" s="232"/>
      <c r="AO17" s="232"/>
      <c r="AP17" s="232"/>
      <c r="AQ17" s="232"/>
      <c r="AR17" s="232"/>
      <c r="AS17" s="233"/>
    </row>
    <row r="18" spans="1:45" ht="12.75" customHeight="1" thickBot="1">
      <c r="A18" s="114" t="s">
        <v>40</v>
      </c>
      <c r="B18" s="115"/>
      <c r="C18" s="115"/>
      <c r="D18" s="115"/>
      <c r="E18" s="115"/>
      <c r="F18" s="120">
        <v>3.5</v>
      </c>
      <c r="G18" s="120"/>
      <c r="H18" s="120"/>
      <c r="I18" s="139"/>
      <c r="J18" s="139"/>
      <c r="K18" s="139"/>
      <c r="L18" s="139"/>
      <c r="M18" s="117"/>
      <c r="N18" s="117"/>
      <c r="O18" s="117"/>
      <c r="P18" s="117"/>
      <c r="Q18" s="118"/>
      <c r="R18" s="241"/>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3"/>
    </row>
    <row r="19" spans="1:45" ht="12.75" customHeight="1">
      <c r="A19" s="95" t="s">
        <v>104</v>
      </c>
      <c r="B19" s="96"/>
      <c r="C19" s="96"/>
      <c r="D19" s="96"/>
      <c r="E19" s="96"/>
      <c r="F19" s="113">
        <v>1</v>
      </c>
      <c r="G19" s="113"/>
      <c r="H19" s="113"/>
      <c r="I19" s="119"/>
      <c r="J19" s="119"/>
      <c r="K19" s="119"/>
      <c r="L19" s="119"/>
      <c r="M19" s="104">
        <v>5</v>
      </c>
      <c r="N19" s="104"/>
      <c r="O19" s="104"/>
      <c r="P19" s="104"/>
      <c r="Q19" s="105"/>
      <c r="R19" s="255" t="s">
        <v>51</v>
      </c>
      <c r="S19" s="187"/>
      <c r="T19" s="187"/>
      <c r="U19" s="187"/>
      <c r="V19" s="187"/>
      <c r="W19" s="187"/>
      <c r="X19" s="187"/>
      <c r="Y19" s="187"/>
      <c r="Z19" s="187"/>
      <c r="AA19" s="187"/>
      <c r="AB19" s="187"/>
      <c r="AC19" s="187"/>
      <c r="AD19" s="187"/>
      <c r="AE19" s="187"/>
      <c r="AF19" s="187"/>
      <c r="AG19" s="187"/>
      <c r="AH19" s="35" t="s">
        <v>92</v>
      </c>
      <c r="AI19" s="36"/>
      <c r="AJ19" s="36"/>
      <c r="AK19" s="36"/>
      <c r="AL19" s="36"/>
      <c r="AM19" s="36"/>
      <c r="AN19" s="36"/>
      <c r="AO19" s="36"/>
      <c r="AP19" s="36"/>
      <c r="AQ19" s="36"/>
      <c r="AR19" s="36"/>
      <c r="AS19" s="37"/>
    </row>
    <row r="20" spans="1:45" ht="12.75" customHeight="1">
      <c r="A20" s="101" t="s">
        <v>63</v>
      </c>
      <c r="B20" s="102"/>
      <c r="C20" s="102"/>
      <c r="D20" s="102"/>
      <c r="E20" s="102"/>
      <c r="F20" s="113">
        <v>4</v>
      </c>
      <c r="G20" s="113"/>
      <c r="H20" s="113"/>
      <c r="I20" s="119"/>
      <c r="J20" s="119"/>
      <c r="K20" s="119"/>
      <c r="L20" s="119"/>
      <c r="M20" s="104"/>
      <c r="N20" s="104"/>
      <c r="O20" s="104"/>
      <c r="P20" s="104"/>
      <c r="Q20" s="105"/>
      <c r="R20" s="123" t="s">
        <v>47</v>
      </c>
      <c r="S20" s="124"/>
      <c r="T20" s="124"/>
      <c r="U20" s="125"/>
      <c r="V20" s="189" t="s">
        <v>73</v>
      </c>
      <c r="W20" s="71"/>
      <c r="X20" s="71"/>
      <c r="Y20" s="71"/>
      <c r="Z20" s="71"/>
      <c r="AA20" s="71"/>
      <c r="AB20" s="71"/>
      <c r="AC20" s="152"/>
      <c r="AD20" s="45" t="s">
        <v>48</v>
      </c>
      <c r="AE20" s="46"/>
      <c r="AF20" s="46"/>
      <c r="AG20" s="46"/>
      <c r="AH20" s="38"/>
      <c r="AI20" s="39"/>
      <c r="AJ20" s="39"/>
      <c r="AK20" s="39"/>
      <c r="AL20" s="39"/>
      <c r="AM20" s="39"/>
      <c r="AN20" s="39"/>
      <c r="AO20" s="39"/>
      <c r="AP20" s="39"/>
      <c r="AQ20" s="39"/>
      <c r="AR20" s="39"/>
      <c r="AS20" s="40"/>
    </row>
    <row r="21" spans="1:45" ht="12.75" customHeight="1">
      <c r="A21" s="123" t="s">
        <v>105</v>
      </c>
      <c r="B21" s="124"/>
      <c r="C21" s="124"/>
      <c r="D21" s="124"/>
      <c r="E21" s="124"/>
      <c r="F21" s="126"/>
      <c r="G21" s="126"/>
      <c r="H21" s="127"/>
      <c r="I21" s="146"/>
      <c r="J21" s="146"/>
      <c r="K21" s="146"/>
      <c r="L21" s="146"/>
      <c r="M21" s="228"/>
      <c r="N21" s="228"/>
      <c r="O21" s="228"/>
      <c r="P21" s="228"/>
      <c r="Q21" s="254"/>
      <c r="R21" s="263"/>
      <c r="S21" s="48"/>
      <c r="T21" s="48"/>
      <c r="U21" s="82"/>
      <c r="V21" s="47"/>
      <c r="W21" s="48"/>
      <c r="X21" s="48"/>
      <c r="Y21" s="48"/>
      <c r="Z21" s="48"/>
      <c r="AA21" s="48"/>
      <c r="AB21" s="48"/>
      <c r="AC21" s="82"/>
      <c r="AD21" s="47"/>
      <c r="AE21" s="48"/>
      <c r="AF21" s="48"/>
      <c r="AG21" s="49"/>
      <c r="AH21" s="56" t="s">
        <v>99</v>
      </c>
      <c r="AI21" s="57"/>
      <c r="AJ21" s="57"/>
      <c r="AK21" s="57"/>
      <c r="AL21" s="57"/>
      <c r="AM21" s="57"/>
      <c r="AN21" s="57"/>
      <c r="AO21" s="57"/>
      <c r="AP21" s="57"/>
      <c r="AQ21" s="57"/>
      <c r="AR21" s="57"/>
      <c r="AS21" s="58"/>
    </row>
    <row r="22" spans="1:45" ht="12.75" customHeight="1">
      <c r="A22" s="114" t="s">
        <v>64</v>
      </c>
      <c r="B22" s="115"/>
      <c r="C22" s="115"/>
      <c r="D22" s="115"/>
      <c r="E22" s="115"/>
      <c r="F22" s="115"/>
      <c r="G22" s="115"/>
      <c r="H22" s="116"/>
      <c r="I22" s="146"/>
      <c r="J22" s="146"/>
      <c r="K22" s="146"/>
      <c r="L22" s="146"/>
      <c r="M22" s="228"/>
      <c r="N22" s="228"/>
      <c r="O22" s="228"/>
      <c r="P22" s="228"/>
      <c r="Q22" s="254"/>
      <c r="R22" s="78" t="s">
        <v>11</v>
      </c>
      <c r="S22" s="51"/>
      <c r="T22" s="74"/>
      <c r="U22" s="75"/>
      <c r="V22" s="50" t="s">
        <v>5</v>
      </c>
      <c r="W22" s="51"/>
      <c r="X22" s="12"/>
      <c r="Y22" s="76"/>
      <c r="Z22" s="50" t="s">
        <v>11</v>
      </c>
      <c r="AA22" s="51"/>
      <c r="AB22" s="74"/>
      <c r="AC22" s="75"/>
      <c r="AD22" s="50" t="s">
        <v>5</v>
      </c>
      <c r="AE22" s="51"/>
      <c r="AF22" s="12"/>
      <c r="AG22" s="12"/>
      <c r="AH22" s="20" t="s">
        <v>98</v>
      </c>
      <c r="AI22" s="21"/>
      <c r="AJ22" s="21"/>
      <c r="AK22" s="21"/>
      <c r="AL22" s="21"/>
      <c r="AM22" s="21"/>
      <c r="AN22" s="21"/>
      <c r="AO22" s="21"/>
      <c r="AP22" s="21"/>
      <c r="AQ22" s="21"/>
      <c r="AR22" s="21"/>
      <c r="AS22" s="22"/>
    </row>
    <row r="23" spans="1:45" ht="12.75" customHeight="1">
      <c r="A23" s="95" t="s">
        <v>106</v>
      </c>
      <c r="B23" s="96"/>
      <c r="C23" s="96"/>
      <c r="D23" s="96"/>
      <c r="E23" s="96"/>
      <c r="F23" s="96"/>
      <c r="G23" s="96"/>
      <c r="H23" s="112"/>
      <c r="I23" s="106"/>
      <c r="J23" s="106"/>
      <c r="K23" s="106"/>
      <c r="L23" s="106"/>
      <c r="M23" s="104">
        <f>IF(M9="","",SUM(M13:Q22))</f>
      </c>
      <c r="N23" s="104"/>
      <c r="O23" s="104"/>
      <c r="P23" s="104"/>
      <c r="Q23" s="105"/>
      <c r="R23" s="81" t="s">
        <v>75</v>
      </c>
      <c r="S23" s="7"/>
      <c r="T23" s="74"/>
      <c r="U23" s="75"/>
      <c r="V23" s="13" t="s">
        <v>75</v>
      </c>
      <c r="W23" s="7"/>
      <c r="X23" s="12"/>
      <c r="Y23" s="76"/>
      <c r="Z23" s="13" t="s">
        <v>75</v>
      </c>
      <c r="AA23" s="7"/>
      <c r="AB23" s="51">
        <f>IF(X23="","",T22)</f>
      </c>
      <c r="AC23" s="77"/>
      <c r="AD23" s="13" t="s">
        <v>75</v>
      </c>
      <c r="AE23" s="7"/>
      <c r="AF23" s="83">
        <f>IF(X23="","",X22)</f>
      </c>
      <c r="AG23" s="83"/>
      <c r="AH23" s="20"/>
      <c r="AI23" s="21"/>
      <c r="AJ23" s="21"/>
      <c r="AK23" s="21"/>
      <c r="AL23" s="21"/>
      <c r="AM23" s="21"/>
      <c r="AN23" s="21"/>
      <c r="AO23" s="21"/>
      <c r="AP23" s="21"/>
      <c r="AQ23" s="21"/>
      <c r="AR23" s="21"/>
      <c r="AS23" s="22"/>
    </row>
    <row r="24" spans="1:45" ht="12.75" customHeight="1">
      <c r="A24" s="101" t="s">
        <v>41</v>
      </c>
      <c r="B24" s="102"/>
      <c r="C24" s="102"/>
      <c r="D24" s="102"/>
      <c r="E24" s="102"/>
      <c r="F24" s="102"/>
      <c r="G24" s="102"/>
      <c r="H24" s="103"/>
      <c r="I24" s="106"/>
      <c r="J24" s="106"/>
      <c r="K24" s="106"/>
      <c r="L24" s="106"/>
      <c r="M24" s="104"/>
      <c r="N24" s="104"/>
      <c r="O24" s="104"/>
      <c r="P24" s="104"/>
      <c r="Q24" s="105"/>
      <c r="R24" s="81" t="s">
        <v>74</v>
      </c>
      <c r="S24" s="7"/>
      <c r="T24" s="51">
        <f>IF(X23="","",T22-T23)</f>
      </c>
      <c r="U24" s="77"/>
      <c r="V24" s="13" t="s">
        <v>74</v>
      </c>
      <c r="W24" s="7"/>
      <c r="X24" s="83">
        <f>IF(X23="","",(ROUNDDOWN(((ROUNDDOWN((X22/100),0))+(((X22/100)-(ROUNDDOWN((X22/100),0)))/0.6))-((ROUNDDOWN((X23/100),0))+(((X23/100)-(ROUNDDOWN((X23/100),0)))/0.6)),0))*100+((((ROUNDDOWN((X22/100),0))+(((X22/100)-(ROUNDDOWN((X22/100),0)))/0.6))-((ROUNDDOWN((X23/100),0))+(((X23/100)-(ROUNDDOWN((X23/100),0)))/0.6))-(ROUNDDOWN(((ROUNDDOWN((X22/100),0))+(((X22/100)-(ROUNDDOWN((X22/100),0)))/0.6))-((ROUNDDOWN((X23/100),0))+(((X23/100)-(ROUNDDOWN((X23/100),0)))/0.6)),0)))*60))</f>
      </c>
      <c r="Y24" s="84"/>
      <c r="Z24" s="13" t="s">
        <v>74</v>
      </c>
      <c r="AA24" s="7"/>
      <c r="AB24" s="51">
        <f>IF(X23="","",AB22-AB23)</f>
      </c>
      <c r="AC24" s="77"/>
      <c r="AD24" s="13" t="s">
        <v>74</v>
      </c>
      <c r="AE24" s="7"/>
      <c r="AF24" s="83">
        <f>IF(X23="","",(ROUNDDOWN(((ROUNDDOWN((AF22/100),0))+(((AF22/100)-(ROUNDDOWN((AF22/100),0)))/0.6))-((ROUNDDOWN((AF23/100),0))+(((AF23/100)-(ROUNDDOWN((AF23/100),0)))/0.6)),0))*100+((((ROUNDDOWN((AF22/100),0))+(((AF22/100)-(ROUNDDOWN((AF22/100),0)))/0.6))-((ROUNDDOWN((AF23/100),0))+(((AF23/100)-(ROUNDDOWN((AF23/100),0)))/0.6))-(ROUNDDOWN(((ROUNDDOWN((AF22/100),0))+(((AF22/100)-(ROUNDDOWN((AF22/100),0)))/0.6))-((ROUNDDOWN((AF23/100),0))+(((AF23/100)-(ROUNDDOWN((AF23/100),0)))/0.6)),0)))*60))</f>
      </c>
      <c r="AG24" s="83"/>
      <c r="AH24" s="20"/>
      <c r="AI24" s="21"/>
      <c r="AJ24" s="21"/>
      <c r="AK24" s="21"/>
      <c r="AL24" s="21"/>
      <c r="AM24" s="21"/>
      <c r="AN24" s="21"/>
      <c r="AO24" s="21"/>
      <c r="AP24" s="21"/>
      <c r="AQ24" s="21"/>
      <c r="AR24" s="21"/>
      <c r="AS24" s="22"/>
    </row>
    <row r="25" spans="1:45" ht="12.75" customHeight="1">
      <c r="A25" s="95"/>
      <c r="B25" s="96"/>
      <c r="C25" s="96"/>
      <c r="D25" s="96"/>
      <c r="E25" s="96"/>
      <c r="F25" s="113">
        <v>1.3</v>
      </c>
      <c r="G25" s="113"/>
      <c r="H25" s="113"/>
      <c r="I25" s="111"/>
      <c r="J25" s="106"/>
      <c r="K25" s="106"/>
      <c r="L25" s="106"/>
      <c r="M25" s="104">
        <v>1.3</v>
      </c>
      <c r="N25" s="104"/>
      <c r="O25" s="104"/>
      <c r="P25" s="104"/>
      <c r="Q25" s="105"/>
      <c r="R25" s="78" t="s">
        <v>8</v>
      </c>
      <c r="S25" s="51"/>
      <c r="T25" s="79">
        <f>IF(X23="","",T24/(((ROUNDDOWN((X22/100),0))+(((X22/100)-(ROUNDDOWN((X22/100),0)))/0.6))-((ROUNDDOWN((X23/100),0))+(((X23/100)-(ROUNDDOWN((X23/100),0)))/0.6))))</f>
      </c>
      <c r="U25" s="80"/>
      <c r="V25" s="50" t="s">
        <v>49</v>
      </c>
      <c r="W25" s="51"/>
      <c r="X25" s="79">
        <f>IF(X23="","",T25-AB2)</f>
      </c>
      <c r="Y25" s="77"/>
      <c r="Z25" s="50" t="s">
        <v>8</v>
      </c>
      <c r="AA25" s="51"/>
      <c r="AB25" s="79">
        <f>IF(X23="","",AB24/(((ROUNDDOWN((AF22/100),0))+(((AF22/100)-(ROUNDDOWN((AF22/100),0)))/0.6))-((ROUNDDOWN((AF23/100),0))+(((AF23/100)-(ROUNDDOWN((AF23/100),0)))/0.6))))</f>
      </c>
      <c r="AC25" s="80"/>
      <c r="AD25" s="50" t="s">
        <v>50</v>
      </c>
      <c r="AE25" s="51"/>
      <c r="AF25" s="79">
        <f>IF(X23="","",AB25-AB2)</f>
      </c>
      <c r="AG25" s="51"/>
      <c r="AH25" s="56" t="s">
        <v>97</v>
      </c>
      <c r="AI25" s="57"/>
      <c r="AJ25" s="57"/>
      <c r="AK25" s="57"/>
      <c r="AL25" s="57"/>
      <c r="AM25" s="57"/>
      <c r="AN25" s="57"/>
      <c r="AO25" s="57"/>
      <c r="AP25" s="57"/>
      <c r="AQ25" s="57"/>
      <c r="AR25" s="57"/>
      <c r="AS25" s="58"/>
    </row>
    <row r="26" spans="1:45" ht="12.75" customHeight="1">
      <c r="A26" s="98" t="s">
        <v>42</v>
      </c>
      <c r="B26" s="99"/>
      <c r="C26" s="99"/>
      <c r="D26" s="99"/>
      <c r="E26" s="99"/>
      <c r="F26" s="99"/>
      <c r="G26" s="99"/>
      <c r="H26" s="100"/>
      <c r="I26" s="106"/>
      <c r="J26" s="106"/>
      <c r="K26" s="106"/>
      <c r="L26" s="106"/>
      <c r="M26" s="104"/>
      <c r="N26" s="104"/>
      <c r="O26" s="104"/>
      <c r="P26" s="104"/>
      <c r="Q26" s="105"/>
      <c r="R26" s="70" t="s">
        <v>76</v>
      </c>
      <c r="S26" s="71"/>
      <c r="T26" s="71"/>
      <c r="U26" s="71"/>
      <c r="V26" s="71"/>
      <c r="W26" s="71"/>
      <c r="X26" s="71"/>
      <c r="Y26" s="72">
        <f>IF(X23="","",AB22)</f>
      </c>
      <c r="Z26" s="72"/>
      <c r="AA26" s="72"/>
      <c r="AB26" s="41" t="s">
        <v>58</v>
      </c>
      <c r="AC26" s="43">
        <f>IF(X23="","",Y26/Y27*60)</f>
      </c>
      <c r="AD26" s="43"/>
      <c r="AE26" s="43"/>
      <c r="AF26" s="43"/>
      <c r="AG26" s="43"/>
      <c r="AH26" s="59"/>
      <c r="AI26" s="60"/>
      <c r="AJ26" s="60"/>
      <c r="AK26" s="60"/>
      <c r="AL26" s="60"/>
      <c r="AM26" s="60"/>
      <c r="AN26" s="60"/>
      <c r="AO26" s="60"/>
      <c r="AP26" s="60"/>
      <c r="AQ26" s="60"/>
      <c r="AR26" s="60"/>
      <c r="AS26" s="61"/>
    </row>
    <row r="27" spans="1:45" ht="12.75" customHeight="1">
      <c r="A27" s="123" t="s">
        <v>110</v>
      </c>
      <c r="B27" s="124"/>
      <c r="C27" s="124"/>
      <c r="D27" s="124"/>
      <c r="E27" s="124"/>
      <c r="F27" s="124"/>
      <c r="G27" s="124"/>
      <c r="H27" s="125"/>
      <c r="I27" s="121"/>
      <c r="J27" s="122"/>
      <c r="K27" s="122"/>
      <c r="L27" s="122"/>
      <c r="M27" s="104">
        <f>IF(M9="","",SUM(M23:Q26))</f>
      </c>
      <c r="N27" s="104"/>
      <c r="O27" s="104"/>
      <c r="P27" s="104"/>
      <c r="Q27" s="105"/>
      <c r="R27" s="68" t="s">
        <v>77</v>
      </c>
      <c r="S27" s="69"/>
      <c r="T27" s="69"/>
      <c r="U27" s="69"/>
      <c r="V27" s="69"/>
      <c r="W27" s="69"/>
      <c r="X27" s="69"/>
      <c r="Y27" s="73">
        <f>IF(X23="","",(AF25-X25)+2*(AB2))</f>
      </c>
      <c r="Z27" s="73"/>
      <c r="AA27" s="73"/>
      <c r="AB27" s="42"/>
      <c r="AC27" s="44" t="s">
        <v>80</v>
      </c>
      <c r="AD27" s="44"/>
      <c r="AE27" s="44"/>
      <c r="AF27" s="44"/>
      <c r="AG27" s="44"/>
      <c r="AH27" s="62"/>
      <c r="AI27" s="63"/>
      <c r="AJ27" s="63"/>
      <c r="AK27" s="63"/>
      <c r="AL27" s="63"/>
      <c r="AM27" s="63"/>
      <c r="AN27" s="63"/>
      <c r="AO27" s="63"/>
      <c r="AP27" s="63"/>
      <c r="AQ27" s="63"/>
      <c r="AR27" s="63"/>
      <c r="AS27" s="64"/>
    </row>
    <row r="28" spans="1:45" ht="12.75" customHeight="1">
      <c r="A28" s="101" t="s">
        <v>43</v>
      </c>
      <c r="B28" s="102"/>
      <c r="C28" s="102"/>
      <c r="D28" s="102"/>
      <c r="E28" s="102"/>
      <c r="F28" s="102"/>
      <c r="G28" s="102"/>
      <c r="H28" s="103"/>
      <c r="I28" s="121"/>
      <c r="J28" s="122"/>
      <c r="K28" s="122"/>
      <c r="L28" s="122"/>
      <c r="M28" s="104"/>
      <c r="N28" s="104"/>
      <c r="O28" s="104"/>
      <c r="P28" s="104"/>
      <c r="Q28" s="105"/>
      <c r="R28" s="52" t="s">
        <v>78</v>
      </c>
      <c r="S28" s="53"/>
      <c r="T28" s="53"/>
      <c r="U28" s="53"/>
      <c r="V28" s="53"/>
      <c r="W28" s="53"/>
      <c r="X28" s="53"/>
      <c r="Y28" s="53"/>
      <c r="Z28" s="53"/>
      <c r="AA28" s="53"/>
      <c r="AB28" s="53"/>
      <c r="AC28" s="53"/>
      <c r="AD28" s="53"/>
      <c r="AE28" s="53"/>
      <c r="AF28" s="53"/>
      <c r="AG28" s="53"/>
      <c r="AH28" s="20" t="s">
        <v>96</v>
      </c>
      <c r="AI28" s="39"/>
      <c r="AJ28" s="39"/>
      <c r="AK28" s="39"/>
      <c r="AL28" s="39"/>
      <c r="AM28" s="39"/>
      <c r="AN28" s="39"/>
      <c r="AO28" s="39"/>
      <c r="AP28" s="39"/>
      <c r="AQ28" s="39"/>
      <c r="AR28" s="39"/>
      <c r="AS28" s="40"/>
    </row>
    <row r="29" spans="1:45" ht="12.75" customHeight="1">
      <c r="A29" s="128" t="s">
        <v>112</v>
      </c>
      <c r="B29" s="129"/>
      <c r="C29" s="129"/>
      <c r="D29" s="129"/>
      <c r="E29" s="129"/>
      <c r="F29" s="129"/>
      <c r="G29" s="129"/>
      <c r="H29" s="130"/>
      <c r="I29" s="107" t="s">
        <v>45</v>
      </c>
      <c r="J29" s="108"/>
      <c r="K29" s="108"/>
      <c r="L29" s="108"/>
      <c r="M29" s="104">
        <f>IF(N4="","",N4)</f>
      </c>
      <c r="N29" s="104"/>
      <c r="O29" s="104"/>
      <c r="P29" s="104"/>
      <c r="Q29" s="105"/>
      <c r="R29" s="54">
        <f>IF(X23="","",AF22)</f>
      </c>
      <c r="S29" s="55"/>
      <c r="T29" s="55"/>
      <c r="U29" s="55"/>
      <c r="V29" s="1" t="s">
        <v>57</v>
      </c>
      <c r="W29" s="55">
        <f>IF(X23="","",((ROUNDDOWN((Y26/Y27),0))*100)+(((Y26/Y27)-(ROUNDDOWN((Y26/Y27),0)))*60))</f>
      </c>
      <c r="X29" s="55"/>
      <c r="Y29" s="55"/>
      <c r="Z29" s="55"/>
      <c r="AA29" s="1" t="s">
        <v>58</v>
      </c>
      <c r="AB29" s="55">
        <f>IF(X23="","",(ROUNDDOWN(((ROUNDDOWN((R29/100),0))+(((R29/100)-(ROUNDDOWN((R29/100),0)))/0.6))-((ROUNDDOWN((W29/100),0))+(((W29/100)-(ROUNDDOWN((W29/100),0)))/0.6)),0))*100+((((ROUNDDOWN((R29/100),0))+(((R29/100)-(ROUNDDOWN((R29/100),0)))/0.6))-((ROUNDDOWN((W29/100),0))+(((W29/100)-(ROUNDDOWN((W29/100),0)))/0.6))-(ROUNDDOWN(((ROUNDDOWN((R29/100),0))+(((R29/100)-(ROUNDDOWN((R29/100),0)))/0.6))-((ROUNDDOWN((W29/100),0))+(((W29/100)-(ROUNDDOWN((W29/100),0)))/0.6)),0)))*60))</f>
      </c>
      <c r="AC29" s="55"/>
      <c r="AD29" s="55"/>
      <c r="AE29" s="55"/>
      <c r="AF29" s="55"/>
      <c r="AG29" s="55"/>
      <c r="AH29" s="38"/>
      <c r="AI29" s="39"/>
      <c r="AJ29" s="39"/>
      <c r="AK29" s="39"/>
      <c r="AL29" s="39"/>
      <c r="AM29" s="39"/>
      <c r="AN29" s="39"/>
      <c r="AO29" s="39"/>
      <c r="AP29" s="39"/>
      <c r="AQ29" s="39"/>
      <c r="AR29" s="39"/>
      <c r="AS29" s="40"/>
    </row>
    <row r="30" spans="1:45" ht="12.75" customHeight="1" thickBot="1">
      <c r="A30" s="114" t="s">
        <v>44</v>
      </c>
      <c r="B30" s="115"/>
      <c r="C30" s="115"/>
      <c r="D30" s="115"/>
      <c r="E30" s="115"/>
      <c r="F30" s="115"/>
      <c r="G30" s="115"/>
      <c r="H30" s="116"/>
      <c r="I30" s="109">
        <f>IF(AK14="","",INT((M29-1.3)*1000/AK14)*100+MOD((M29-1.3)*1000/AK14,1)*60)</f>
      </c>
      <c r="J30" s="110"/>
      <c r="K30" s="110"/>
      <c r="L30" s="110"/>
      <c r="M30" s="104"/>
      <c r="N30" s="104"/>
      <c r="O30" s="104"/>
      <c r="P30" s="104"/>
      <c r="Q30" s="105"/>
      <c r="R30" s="31" t="s">
        <v>79</v>
      </c>
      <c r="S30" s="32"/>
      <c r="T30" s="32"/>
      <c r="U30" s="32"/>
      <c r="V30" s="32"/>
      <c r="W30" s="32"/>
      <c r="X30" s="32"/>
      <c r="Y30" s="32"/>
      <c r="Z30" s="32"/>
      <c r="AA30" s="32"/>
      <c r="AB30" s="32"/>
      <c r="AC30" s="32"/>
      <c r="AD30" s="32"/>
      <c r="AE30" s="32"/>
      <c r="AF30" s="32"/>
      <c r="AG30" s="32"/>
      <c r="AH30" s="56" t="s">
        <v>95</v>
      </c>
      <c r="AI30" s="57"/>
      <c r="AJ30" s="57"/>
      <c r="AK30" s="57"/>
      <c r="AL30" s="57"/>
      <c r="AM30" s="57"/>
      <c r="AN30" s="57"/>
      <c r="AO30" s="57"/>
      <c r="AP30" s="57"/>
      <c r="AQ30" s="57"/>
      <c r="AR30" s="57"/>
      <c r="AS30" s="58"/>
    </row>
    <row r="31" spans="1:45" ht="12.75" customHeight="1" thickBot="1">
      <c r="A31" s="98" t="s">
        <v>107</v>
      </c>
      <c r="B31" s="99"/>
      <c r="C31" s="99"/>
      <c r="D31" s="99"/>
      <c r="E31" s="99"/>
      <c r="F31" s="99"/>
      <c r="G31" s="99"/>
      <c r="H31" s="100"/>
      <c r="I31" s="106"/>
      <c r="J31" s="106"/>
      <c r="K31" s="106"/>
      <c r="L31" s="106"/>
      <c r="M31" s="104">
        <f>IF(M9="","",M29-M27)</f>
      </c>
      <c r="N31" s="104"/>
      <c r="O31" s="104"/>
      <c r="P31" s="104"/>
      <c r="Q31" s="105"/>
      <c r="R31" s="33"/>
      <c r="S31" s="34"/>
      <c r="T31" s="34"/>
      <c r="U31" s="34"/>
      <c r="V31" s="34"/>
      <c r="W31" s="34"/>
      <c r="X31" s="34"/>
      <c r="Y31" s="34"/>
      <c r="Z31" s="34"/>
      <c r="AA31" s="34"/>
      <c r="AB31" s="34"/>
      <c r="AC31" s="34"/>
      <c r="AD31" s="34"/>
      <c r="AE31" s="34"/>
      <c r="AF31" s="34"/>
      <c r="AG31" s="34"/>
      <c r="AH31" s="59"/>
      <c r="AI31" s="60"/>
      <c r="AJ31" s="60"/>
      <c r="AK31" s="60"/>
      <c r="AL31" s="60"/>
      <c r="AM31" s="60"/>
      <c r="AN31" s="60"/>
      <c r="AO31" s="60"/>
      <c r="AP31" s="60"/>
      <c r="AQ31" s="60"/>
      <c r="AR31" s="60"/>
      <c r="AS31" s="61"/>
    </row>
    <row r="32" spans="1:45" ht="12.75" customHeight="1">
      <c r="A32" s="101" t="s">
        <v>65</v>
      </c>
      <c r="B32" s="102"/>
      <c r="C32" s="102"/>
      <c r="D32" s="102"/>
      <c r="E32" s="102"/>
      <c r="F32" s="102"/>
      <c r="G32" s="102"/>
      <c r="H32" s="103"/>
      <c r="I32" s="106"/>
      <c r="J32" s="106"/>
      <c r="K32" s="106"/>
      <c r="L32" s="106"/>
      <c r="M32" s="104"/>
      <c r="N32" s="104"/>
      <c r="O32" s="104"/>
      <c r="P32" s="104"/>
      <c r="Q32" s="105"/>
      <c r="R32" s="15" t="s">
        <v>81</v>
      </c>
      <c r="S32" s="16"/>
      <c r="T32" s="16"/>
      <c r="U32" s="16"/>
      <c r="V32" s="16"/>
      <c r="W32" s="16"/>
      <c r="X32" s="16"/>
      <c r="Y32" s="16"/>
      <c r="Z32" s="16"/>
      <c r="AA32" s="16"/>
      <c r="AB32" s="16"/>
      <c r="AC32" s="16"/>
      <c r="AD32" s="16"/>
      <c r="AE32" s="16"/>
      <c r="AF32" s="16"/>
      <c r="AG32" s="16"/>
      <c r="AH32" s="59"/>
      <c r="AI32" s="60"/>
      <c r="AJ32" s="60"/>
      <c r="AK32" s="60"/>
      <c r="AL32" s="60"/>
      <c r="AM32" s="60"/>
      <c r="AN32" s="60"/>
      <c r="AO32" s="60"/>
      <c r="AP32" s="60"/>
      <c r="AQ32" s="60"/>
      <c r="AR32" s="60"/>
      <c r="AS32" s="61"/>
    </row>
    <row r="33" spans="1:45" ht="12.75" customHeight="1">
      <c r="A33" s="95" t="s">
        <v>66</v>
      </c>
      <c r="B33" s="96"/>
      <c r="C33" s="96"/>
      <c r="D33" s="96"/>
      <c r="E33" s="96"/>
      <c r="F33" s="99"/>
      <c r="G33" s="99"/>
      <c r="H33" s="100"/>
      <c r="I33" s="106"/>
      <c r="J33" s="106"/>
      <c r="K33" s="106"/>
      <c r="L33" s="106"/>
      <c r="M33" s="104">
        <f>IF(M9="","",SUM(M15:Q20)+A29)</f>
      </c>
      <c r="N33" s="104"/>
      <c r="O33" s="104"/>
      <c r="P33" s="104"/>
      <c r="Q33" s="105"/>
      <c r="R33" s="29" t="s">
        <v>82</v>
      </c>
      <c r="S33" s="30"/>
      <c r="T33" s="30"/>
      <c r="U33" s="30"/>
      <c r="V33" s="30"/>
      <c r="W33" s="30"/>
      <c r="X33" s="30"/>
      <c r="Y33" s="4" t="s">
        <v>58</v>
      </c>
      <c r="Z33" s="5"/>
      <c r="AA33" s="30" t="s">
        <v>53</v>
      </c>
      <c r="AB33" s="30"/>
      <c r="AC33" s="30"/>
      <c r="AD33" s="30"/>
      <c r="AE33" s="30"/>
      <c r="AF33" s="30"/>
      <c r="AG33" s="30"/>
      <c r="AH33" s="20" t="s">
        <v>94</v>
      </c>
      <c r="AI33" s="39"/>
      <c r="AJ33" s="39"/>
      <c r="AK33" s="39"/>
      <c r="AL33" s="39"/>
      <c r="AM33" s="39"/>
      <c r="AN33" s="39"/>
      <c r="AO33" s="39"/>
      <c r="AP33" s="39"/>
      <c r="AQ33" s="39"/>
      <c r="AR33" s="39"/>
      <c r="AS33" s="40"/>
    </row>
    <row r="34" spans="1:45" ht="12.75" customHeight="1" thickBot="1">
      <c r="A34" s="101" t="s">
        <v>46</v>
      </c>
      <c r="B34" s="102"/>
      <c r="C34" s="102"/>
      <c r="D34" s="102"/>
      <c r="E34" s="102"/>
      <c r="F34" s="102"/>
      <c r="G34" s="102"/>
      <c r="H34" s="103"/>
      <c r="I34" s="106"/>
      <c r="J34" s="106"/>
      <c r="K34" s="106"/>
      <c r="L34" s="106"/>
      <c r="M34" s="104"/>
      <c r="N34" s="104"/>
      <c r="O34" s="104"/>
      <c r="P34" s="104"/>
      <c r="Q34" s="105"/>
      <c r="R34" s="27" t="s">
        <v>83</v>
      </c>
      <c r="S34" s="3"/>
      <c r="T34" s="3"/>
      <c r="U34" s="3"/>
      <c r="V34" s="3"/>
      <c r="W34" s="3"/>
      <c r="X34" s="3"/>
      <c r="Y34" s="3"/>
      <c r="Z34" s="3"/>
      <c r="AA34" s="3">
        <v>60</v>
      </c>
      <c r="AB34" s="3"/>
      <c r="AC34" s="3"/>
      <c r="AD34" s="3"/>
      <c r="AE34" s="3"/>
      <c r="AF34" s="3"/>
      <c r="AG34" s="3"/>
      <c r="AH34" s="38"/>
      <c r="AI34" s="39"/>
      <c r="AJ34" s="39"/>
      <c r="AK34" s="39"/>
      <c r="AL34" s="39"/>
      <c r="AM34" s="39"/>
      <c r="AN34" s="39"/>
      <c r="AO34" s="39"/>
      <c r="AP34" s="39"/>
      <c r="AQ34" s="39"/>
      <c r="AR34" s="39"/>
      <c r="AS34" s="40"/>
    </row>
    <row r="35" spans="1:45" ht="12.75" customHeight="1" thickBot="1">
      <c r="A35" s="89" t="s">
        <v>67</v>
      </c>
      <c r="B35" s="90"/>
      <c r="C35" s="90"/>
      <c r="D35" s="90"/>
      <c r="E35" s="90"/>
      <c r="F35" s="90"/>
      <c r="G35" s="90"/>
      <c r="H35" s="90"/>
      <c r="I35" s="90"/>
      <c r="J35" s="90"/>
      <c r="K35" s="90"/>
      <c r="L35" s="90"/>
      <c r="M35" s="90"/>
      <c r="N35" s="90"/>
      <c r="O35" s="90"/>
      <c r="P35" s="90"/>
      <c r="Q35" s="91"/>
      <c r="R35" s="23"/>
      <c r="S35" s="24"/>
      <c r="T35" s="24"/>
      <c r="U35" s="24"/>
      <c r="V35" s="24"/>
      <c r="W35" s="24"/>
      <c r="X35" s="24"/>
      <c r="Y35" s="24"/>
      <c r="Z35" s="24"/>
      <c r="AA35" s="24"/>
      <c r="AB35" s="24"/>
      <c r="AC35" s="24"/>
      <c r="AD35" s="24"/>
      <c r="AE35" s="24"/>
      <c r="AF35" s="24"/>
      <c r="AG35" s="24"/>
      <c r="AH35" s="20" t="s">
        <v>93</v>
      </c>
      <c r="AI35" s="21"/>
      <c r="AJ35" s="21"/>
      <c r="AK35" s="21"/>
      <c r="AL35" s="21"/>
      <c r="AM35" s="21"/>
      <c r="AN35" s="21"/>
      <c r="AO35" s="21"/>
      <c r="AP35" s="21"/>
      <c r="AQ35" s="21"/>
      <c r="AR35" s="21"/>
      <c r="AS35" s="22"/>
    </row>
    <row r="36" spans="1:45" ht="12.75" customHeight="1">
      <c r="A36" s="89"/>
      <c r="B36" s="90"/>
      <c r="C36" s="90"/>
      <c r="D36" s="90"/>
      <c r="E36" s="90"/>
      <c r="F36" s="90"/>
      <c r="G36" s="90"/>
      <c r="H36" s="90"/>
      <c r="I36" s="90"/>
      <c r="J36" s="90"/>
      <c r="K36" s="90"/>
      <c r="L36" s="90"/>
      <c r="M36" s="90"/>
      <c r="N36" s="90"/>
      <c r="O36" s="90"/>
      <c r="P36" s="90"/>
      <c r="Q36" s="91"/>
      <c r="R36" s="25" t="s">
        <v>84</v>
      </c>
      <c r="S36" s="26"/>
      <c r="T36" s="26"/>
      <c r="U36" s="26"/>
      <c r="V36" s="26"/>
      <c r="W36" s="26"/>
      <c r="X36" s="3" t="s">
        <v>86</v>
      </c>
      <c r="Y36" s="3" t="s">
        <v>61</v>
      </c>
      <c r="Z36" s="3"/>
      <c r="AA36" s="3"/>
      <c r="AB36" s="3"/>
      <c r="AC36" s="3"/>
      <c r="AD36" s="14" t="s">
        <v>58</v>
      </c>
      <c r="AE36" s="3" t="s">
        <v>9</v>
      </c>
      <c r="AF36" s="3"/>
      <c r="AG36" s="3"/>
      <c r="AH36" s="20"/>
      <c r="AI36" s="21"/>
      <c r="AJ36" s="21"/>
      <c r="AK36" s="21"/>
      <c r="AL36" s="21"/>
      <c r="AM36" s="21"/>
      <c r="AN36" s="21"/>
      <c r="AO36" s="21"/>
      <c r="AP36" s="21"/>
      <c r="AQ36" s="21"/>
      <c r="AR36" s="21"/>
      <c r="AS36" s="22"/>
    </row>
    <row r="37" spans="1:45" ht="12.75" customHeight="1" thickBot="1">
      <c r="A37" s="89"/>
      <c r="B37" s="90"/>
      <c r="C37" s="90"/>
      <c r="D37" s="90"/>
      <c r="E37" s="90"/>
      <c r="F37" s="90"/>
      <c r="G37" s="90"/>
      <c r="H37" s="90"/>
      <c r="I37" s="90"/>
      <c r="J37" s="90"/>
      <c r="K37" s="90"/>
      <c r="L37" s="90"/>
      <c r="M37" s="90"/>
      <c r="N37" s="90"/>
      <c r="O37" s="90"/>
      <c r="P37" s="90"/>
      <c r="Q37" s="91"/>
      <c r="R37" s="27">
        <v>60</v>
      </c>
      <c r="S37" s="3"/>
      <c r="T37" s="3"/>
      <c r="U37" s="3"/>
      <c r="V37" s="3"/>
      <c r="W37" s="3"/>
      <c r="X37" s="3"/>
      <c r="Y37" s="3" t="s">
        <v>85</v>
      </c>
      <c r="Z37" s="3"/>
      <c r="AA37" s="3"/>
      <c r="AB37" s="3"/>
      <c r="AC37" s="3"/>
      <c r="AD37" s="3"/>
      <c r="AE37" s="3" t="s">
        <v>17</v>
      </c>
      <c r="AF37" s="3"/>
      <c r="AG37" s="3"/>
      <c r="AH37" s="20"/>
      <c r="AI37" s="21"/>
      <c r="AJ37" s="21"/>
      <c r="AK37" s="21"/>
      <c r="AL37" s="21"/>
      <c r="AM37" s="21"/>
      <c r="AN37" s="21"/>
      <c r="AO37" s="21"/>
      <c r="AP37" s="21"/>
      <c r="AQ37" s="21"/>
      <c r="AR37" s="21"/>
      <c r="AS37" s="22"/>
    </row>
    <row r="38" spans="1:45" ht="12.75" customHeight="1" thickBot="1">
      <c r="A38" s="89" t="s">
        <v>68</v>
      </c>
      <c r="B38" s="90"/>
      <c r="C38" s="90"/>
      <c r="D38" s="90"/>
      <c r="E38" s="90"/>
      <c r="F38" s="90"/>
      <c r="G38" s="90"/>
      <c r="H38" s="90"/>
      <c r="I38" s="90"/>
      <c r="J38" s="90"/>
      <c r="K38" s="90"/>
      <c r="L38" s="90"/>
      <c r="M38" s="90"/>
      <c r="N38" s="90"/>
      <c r="O38" s="90"/>
      <c r="P38" s="90"/>
      <c r="Q38" s="91"/>
      <c r="R38" s="23"/>
      <c r="S38" s="24"/>
      <c r="T38" s="24"/>
      <c r="U38" s="24"/>
      <c r="V38" s="24"/>
      <c r="W38" s="24"/>
      <c r="X38" s="24"/>
      <c r="Y38" s="24"/>
      <c r="Z38" s="24"/>
      <c r="AA38" s="24"/>
      <c r="AB38" s="24"/>
      <c r="AC38" s="24"/>
      <c r="AD38" s="24"/>
      <c r="AE38" s="24"/>
      <c r="AF38" s="24"/>
      <c r="AG38" s="24"/>
      <c r="AH38" s="20"/>
      <c r="AI38" s="21"/>
      <c r="AJ38" s="21"/>
      <c r="AK38" s="21"/>
      <c r="AL38" s="21"/>
      <c r="AM38" s="21"/>
      <c r="AN38" s="21"/>
      <c r="AO38" s="21"/>
      <c r="AP38" s="21"/>
      <c r="AQ38" s="21"/>
      <c r="AR38" s="21"/>
      <c r="AS38" s="22"/>
    </row>
    <row r="39" spans="1:45" ht="12.75" customHeight="1">
      <c r="A39" s="89"/>
      <c r="B39" s="90"/>
      <c r="C39" s="90"/>
      <c r="D39" s="90"/>
      <c r="E39" s="90"/>
      <c r="F39" s="90"/>
      <c r="G39" s="90"/>
      <c r="H39" s="90"/>
      <c r="I39" s="90"/>
      <c r="J39" s="90"/>
      <c r="K39" s="90"/>
      <c r="L39" s="90"/>
      <c r="M39" s="90"/>
      <c r="N39" s="90"/>
      <c r="O39" s="90"/>
      <c r="P39" s="90"/>
      <c r="Q39" s="91"/>
      <c r="R39" s="25" t="s">
        <v>87</v>
      </c>
      <c r="S39" s="26"/>
      <c r="T39" s="26"/>
      <c r="U39" s="26"/>
      <c r="V39" s="26"/>
      <c r="W39" s="26"/>
      <c r="X39" s="26"/>
      <c r="Y39" s="26"/>
      <c r="Z39" s="26"/>
      <c r="AA39" s="26"/>
      <c r="AB39" s="26"/>
      <c r="AC39" s="14" t="s">
        <v>58</v>
      </c>
      <c r="AD39" s="3" t="s">
        <v>88</v>
      </c>
      <c r="AE39" s="3"/>
      <c r="AF39" s="3"/>
      <c r="AG39" s="3"/>
      <c r="AH39" s="20" t="s">
        <v>100</v>
      </c>
      <c r="AI39" s="39"/>
      <c r="AJ39" s="39"/>
      <c r="AK39" s="39"/>
      <c r="AL39" s="39"/>
      <c r="AM39" s="39"/>
      <c r="AN39" s="39"/>
      <c r="AO39" s="39"/>
      <c r="AP39" s="39"/>
      <c r="AQ39" s="39"/>
      <c r="AR39" s="39"/>
      <c r="AS39" s="40"/>
    </row>
    <row r="40" spans="1:45" ht="12.75" customHeight="1" thickBot="1">
      <c r="A40" s="92"/>
      <c r="B40" s="93"/>
      <c r="C40" s="93"/>
      <c r="D40" s="93"/>
      <c r="E40" s="93"/>
      <c r="F40" s="93"/>
      <c r="G40" s="93"/>
      <c r="H40" s="93"/>
      <c r="I40" s="93"/>
      <c r="J40" s="93"/>
      <c r="K40" s="93"/>
      <c r="L40" s="93"/>
      <c r="M40" s="93"/>
      <c r="N40" s="93"/>
      <c r="O40" s="93"/>
      <c r="P40" s="93"/>
      <c r="Q40" s="94"/>
      <c r="R40" s="27">
        <v>2</v>
      </c>
      <c r="S40" s="3"/>
      <c r="T40" s="3"/>
      <c r="U40" s="3"/>
      <c r="V40" s="3"/>
      <c r="W40" s="3"/>
      <c r="X40" s="3"/>
      <c r="Y40" s="3"/>
      <c r="Z40" s="3"/>
      <c r="AA40" s="3"/>
      <c r="AB40" s="3"/>
      <c r="AC40" s="3"/>
      <c r="AD40" s="3" t="s">
        <v>89</v>
      </c>
      <c r="AE40" s="3"/>
      <c r="AF40" s="3"/>
      <c r="AG40" s="3"/>
      <c r="AH40" s="38"/>
      <c r="AI40" s="39"/>
      <c r="AJ40" s="39"/>
      <c r="AK40" s="39"/>
      <c r="AL40" s="39"/>
      <c r="AM40" s="39"/>
      <c r="AN40" s="39"/>
      <c r="AO40" s="39"/>
      <c r="AP40" s="39"/>
      <c r="AQ40" s="39"/>
      <c r="AR40" s="39"/>
      <c r="AS40" s="40"/>
    </row>
    <row r="41" spans="1:45" ht="12.75" customHeight="1" thickBot="1">
      <c r="A41" s="95" t="s">
        <v>55</v>
      </c>
      <c r="B41" s="96"/>
      <c r="C41" s="96"/>
      <c r="D41" s="96"/>
      <c r="E41" s="96"/>
      <c r="F41" s="96"/>
      <c r="G41" s="96"/>
      <c r="H41" s="96"/>
      <c r="I41" s="96"/>
      <c r="J41" s="96"/>
      <c r="K41" s="96"/>
      <c r="L41" s="96"/>
      <c r="M41" s="96"/>
      <c r="N41" s="96"/>
      <c r="O41" s="96"/>
      <c r="P41" s="96"/>
      <c r="Q41" s="97"/>
      <c r="R41" s="23"/>
      <c r="S41" s="24"/>
      <c r="T41" s="24"/>
      <c r="U41" s="24"/>
      <c r="V41" s="24"/>
      <c r="W41" s="24"/>
      <c r="X41" s="24"/>
      <c r="Y41" s="24"/>
      <c r="Z41" s="24"/>
      <c r="AA41" s="24"/>
      <c r="AB41" s="24"/>
      <c r="AC41" s="24"/>
      <c r="AD41" s="24"/>
      <c r="AE41" s="24"/>
      <c r="AF41" s="24"/>
      <c r="AG41" s="24"/>
      <c r="AH41" s="20" t="s">
        <v>101</v>
      </c>
      <c r="AI41" s="21"/>
      <c r="AJ41" s="21"/>
      <c r="AK41" s="21"/>
      <c r="AL41" s="21"/>
      <c r="AM41" s="21"/>
      <c r="AN41" s="21"/>
      <c r="AO41" s="21"/>
      <c r="AP41" s="21"/>
      <c r="AQ41" s="21"/>
      <c r="AR41" s="21"/>
      <c r="AS41" s="22"/>
    </row>
    <row r="42" spans="1:45" ht="12.75" customHeight="1">
      <c r="A42" s="85"/>
      <c r="B42" s="86"/>
      <c r="C42" s="86"/>
      <c r="D42" s="86"/>
      <c r="E42" s="86"/>
      <c r="F42" s="86"/>
      <c r="G42" s="86"/>
      <c r="H42" s="86"/>
      <c r="I42" s="86"/>
      <c r="J42" s="86"/>
      <c r="K42" s="86"/>
      <c r="L42" s="86"/>
      <c r="M42" s="86"/>
      <c r="N42" s="86"/>
      <c r="O42" s="86"/>
      <c r="P42" s="86"/>
      <c r="Q42" s="87"/>
      <c r="R42" s="27" t="s">
        <v>20</v>
      </c>
      <c r="S42" s="3"/>
      <c r="T42" s="3"/>
      <c r="U42" s="3"/>
      <c r="V42" s="3"/>
      <c r="W42" s="3" t="s">
        <v>86</v>
      </c>
      <c r="X42" s="3">
        <v>4</v>
      </c>
      <c r="Y42" s="14" t="s">
        <v>58</v>
      </c>
      <c r="Z42" s="3" t="s">
        <v>91</v>
      </c>
      <c r="AA42" s="3"/>
      <c r="AB42" s="3"/>
      <c r="AC42" s="3"/>
      <c r="AD42" s="3"/>
      <c r="AE42" s="3"/>
      <c r="AF42" s="3"/>
      <c r="AG42" s="3"/>
      <c r="AH42" s="56" t="s">
        <v>102</v>
      </c>
      <c r="AI42" s="57"/>
      <c r="AJ42" s="57"/>
      <c r="AK42" s="57"/>
      <c r="AL42" s="57"/>
      <c r="AM42" s="57"/>
      <c r="AN42" s="57"/>
      <c r="AO42" s="57"/>
      <c r="AP42" s="57"/>
      <c r="AQ42" s="57"/>
      <c r="AR42" s="57"/>
      <c r="AS42" s="58"/>
    </row>
    <row r="43" spans="1:45" ht="12.75" customHeight="1" thickBot="1">
      <c r="A43" s="31"/>
      <c r="B43" s="32"/>
      <c r="C43" s="32"/>
      <c r="D43" s="32"/>
      <c r="E43" s="32"/>
      <c r="F43" s="32"/>
      <c r="G43" s="32"/>
      <c r="H43" s="32"/>
      <c r="I43" s="32"/>
      <c r="J43" s="32"/>
      <c r="K43" s="32"/>
      <c r="L43" s="32"/>
      <c r="M43" s="32"/>
      <c r="N43" s="32"/>
      <c r="O43" s="32"/>
      <c r="P43" s="32"/>
      <c r="Q43" s="88"/>
      <c r="R43" s="28" t="s">
        <v>90</v>
      </c>
      <c r="S43" s="17"/>
      <c r="T43" s="17"/>
      <c r="U43" s="17"/>
      <c r="V43" s="17"/>
      <c r="W43" s="17"/>
      <c r="X43" s="17"/>
      <c r="Y43" s="17"/>
      <c r="Z43" s="17"/>
      <c r="AA43" s="17"/>
      <c r="AB43" s="17"/>
      <c r="AC43" s="17"/>
      <c r="AD43" s="17"/>
      <c r="AE43" s="17"/>
      <c r="AF43" s="17"/>
      <c r="AG43" s="17"/>
      <c r="AH43" s="65"/>
      <c r="AI43" s="66"/>
      <c r="AJ43" s="66"/>
      <c r="AK43" s="66"/>
      <c r="AL43" s="66"/>
      <c r="AM43" s="66"/>
      <c r="AN43" s="66"/>
      <c r="AO43" s="66"/>
      <c r="AP43" s="66"/>
      <c r="AQ43" s="66"/>
      <c r="AR43" s="66"/>
      <c r="AS43" s="67"/>
    </row>
  </sheetData>
  <sheetProtection password="DFF9" sheet="1" objects="1" scenarios="1" formatCells="0" selectLockedCells="1"/>
  <mergeCells count="268">
    <mergeCell ref="M21:Q22"/>
    <mergeCell ref="R19:AG19"/>
    <mergeCell ref="AH21:AS21"/>
    <mergeCell ref="AH16:AJ17"/>
    <mergeCell ref="M19:Q20"/>
    <mergeCell ref="M15:Q16"/>
    <mergeCell ref="AE16:AG17"/>
    <mergeCell ref="R20:U20"/>
    <mergeCell ref="R21:U21"/>
    <mergeCell ref="V20:AC20"/>
    <mergeCell ref="Y14:AA15"/>
    <mergeCell ref="Y16:AA17"/>
    <mergeCell ref="R12:U12"/>
    <mergeCell ref="R15:U15"/>
    <mergeCell ref="R16:U16"/>
    <mergeCell ref="R13:U13"/>
    <mergeCell ref="R14:U14"/>
    <mergeCell ref="A15:F15"/>
    <mergeCell ref="G15:H15"/>
    <mergeCell ref="R18:AS18"/>
    <mergeCell ref="R17:U17"/>
    <mergeCell ref="AB16:AD17"/>
    <mergeCell ref="AB14:AD15"/>
    <mergeCell ref="V14:X15"/>
    <mergeCell ref="V16:X17"/>
    <mergeCell ref="AE14:AJ14"/>
    <mergeCell ref="AE15:AJ15"/>
    <mergeCell ref="AN10:AP11"/>
    <mergeCell ref="AN12:AP13"/>
    <mergeCell ref="AH12:AJ13"/>
    <mergeCell ref="AN7:AP7"/>
    <mergeCell ref="AK7:AM7"/>
    <mergeCell ref="AH8:AJ9"/>
    <mergeCell ref="AK6:AM6"/>
    <mergeCell ref="AH41:AS41"/>
    <mergeCell ref="AN14:AP15"/>
    <mergeCell ref="AQ14:AS15"/>
    <mergeCell ref="AN16:AP17"/>
    <mergeCell ref="AQ16:AS17"/>
    <mergeCell ref="AK16:AM17"/>
    <mergeCell ref="AK14:AM15"/>
    <mergeCell ref="AN8:AP9"/>
    <mergeCell ref="AQ8:AS9"/>
    <mergeCell ref="AE12:AG13"/>
    <mergeCell ref="AK10:AM11"/>
    <mergeCell ref="AK8:AM9"/>
    <mergeCell ref="AH10:AJ11"/>
    <mergeCell ref="AK12:AM13"/>
    <mergeCell ref="AQ10:AS11"/>
    <mergeCell ref="AQ12:AS13"/>
    <mergeCell ref="V6:X6"/>
    <mergeCell ref="V7:X7"/>
    <mergeCell ref="V8:X9"/>
    <mergeCell ref="V10:X11"/>
    <mergeCell ref="AQ7:AS7"/>
    <mergeCell ref="AN6:AP6"/>
    <mergeCell ref="Y12:AA13"/>
    <mergeCell ref="AB7:AD7"/>
    <mergeCell ref="AN3:AS3"/>
    <mergeCell ref="AH4:AM4"/>
    <mergeCell ref="AH3:AM3"/>
    <mergeCell ref="V12:X13"/>
    <mergeCell ref="AB9:AD9"/>
    <mergeCell ref="AB10:AD11"/>
    <mergeCell ref="AB12:AD13"/>
    <mergeCell ref="AH6:AJ6"/>
    <mergeCell ref="AH7:AJ7"/>
    <mergeCell ref="AQ6:AS6"/>
    <mergeCell ref="AB1:AG1"/>
    <mergeCell ref="AB2:AG2"/>
    <mergeCell ref="AN1:AS1"/>
    <mergeCell ref="AN2:AS2"/>
    <mergeCell ref="AH2:AM2"/>
    <mergeCell ref="AH1:AM1"/>
    <mergeCell ref="R1:X1"/>
    <mergeCell ref="Y1:AA1"/>
    <mergeCell ref="Y2:AA2"/>
    <mergeCell ref="R2:X2"/>
    <mergeCell ref="R3:X3"/>
    <mergeCell ref="Y3:AA4"/>
    <mergeCell ref="Y6:AA7"/>
    <mergeCell ref="Y8:AA9"/>
    <mergeCell ref="R8:U9"/>
    <mergeCell ref="R5:AS5"/>
    <mergeCell ref="R6:U7"/>
    <mergeCell ref="AB3:AG3"/>
    <mergeCell ref="AB4:AG4"/>
    <mergeCell ref="AN4:AS4"/>
    <mergeCell ref="AB6:AD6"/>
    <mergeCell ref="AE8:AG9"/>
    <mergeCell ref="AE10:AG11"/>
    <mergeCell ref="AE6:AG6"/>
    <mergeCell ref="AE7:AG7"/>
    <mergeCell ref="R10:U10"/>
    <mergeCell ref="Y10:AA11"/>
    <mergeCell ref="AB8:AD8"/>
    <mergeCell ref="R11:U11"/>
    <mergeCell ref="A1:Q1"/>
    <mergeCell ref="A22:H22"/>
    <mergeCell ref="A6:D6"/>
    <mergeCell ref="E6:H6"/>
    <mergeCell ref="A2:B2"/>
    <mergeCell ref="C2:H2"/>
    <mergeCell ref="I21:L22"/>
    <mergeCell ref="A19:E19"/>
    <mergeCell ref="F19:H19"/>
    <mergeCell ref="A20:E20"/>
    <mergeCell ref="A5:C5"/>
    <mergeCell ref="A4:C4"/>
    <mergeCell ref="A3:B3"/>
    <mergeCell ref="D5:H5"/>
    <mergeCell ref="D4:H4"/>
    <mergeCell ref="C3:H3"/>
    <mergeCell ref="O2:Q2"/>
    <mergeCell ref="O3:Q3"/>
    <mergeCell ref="I6:M6"/>
    <mergeCell ref="I5:L5"/>
    <mergeCell ref="I4:M4"/>
    <mergeCell ref="N6:Q6"/>
    <mergeCell ref="I2:N2"/>
    <mergeCell ref="I3:N3"/>
    <mergeCell ref="N4:Q4"/>
    <mergeCell ref="M5:Q5"/>
    <mergeCell ref="M9:Q10"/>
    <mergeCell ref="I11:L12"/>
    <mergeCell ref="M11:Q12"/>
    <mergeCell ref="M13:Q14"/>
    <mergeCell ref="I13:L14"/>
    <mergeCell ref="A13:H13"/>
    <mergeCell ref="I9:L10"/>
    <mergeCell ref="D11:E11"/>
    <mergeCell ref="A11:C11"/>
    <mergeCell ref="A10:H10"/>
    <mergeCell ref="A9:H9"/>
    <mergeCell ref="A7:H8"/>
    <mergeCell ref="I7:L8"/>
    <mergeCell ref="M7:Q8"/>
    <mergeCell ref="I17:L18"/>
    <mergeCell ref="A14:H14"/>
    <mergeCell ref="A16:H16"/>
    <mergeCell ref="A18:E18"/>
    <mergeCell ref="A17:E17"/>
    <mergeCell ref="F18:H18"/>
    <mergeCell ref="I15:L16"/>
    <mergeCell ref="A30:H30"/>
    <mergeCell ref="M17:Q18"/>
    <mergeCell ref="I19:L20"/>
    <mergeCell ref="F17:H17"/>
    <mergeCell ref="I27:L28"/>
    <mergeCell ref="A27:H27"/>
    <mergeCell ref="A28:H28"/>
    <mergeCell ref="A21:H21"/>
    <mergeCell ref="F20:H20"/>
    <mergeCell ref="A29:H29"/>
    <mergeCell ref="A26:H26"/>
    <mergeCell ref="I25:L26"/>
    <mergeCell ref="M23:Q24"/>
    <mergeCell ref="M25:Q26"/>
    <mergeCell ref="A23:H23"/>
    <mergeCell ref="A24:H24"/>
    <mergeCell ref="I23:L24"/>
    <mergeCell ref="A25:E25"/>
    <mergeCell ref="F25:H25"/>
    <mergeCell ref="M27:Q28"/>
    <mergeCell ref="M29:Q30"/>
    <mergeCell ref="I33:L34"/>
    <mergeCell ref="M33:Q34"/>
    <mergeCell ref="M31:Q32"/>
    <mergeCell ref="I31:L32"/>
    <mergeCell ref="I29:L29"/>
    <mergeCell ref="I30:L30"/>
    <mergeCell ref="A31:H31"/>
    <mergeCell ref="A32:H32"/>
    <mergeCell ref="A33:H33"/>
    <mergeCell ref="A34:H34"/>
    <mergeCell ref="A42:Q43"/>
    <mergeCell ref="A35:Q37"/>
    <mergeCell ref="A38:Q39"/>
    <mergeCell ref="A40:Q40"/>
    <mergeCell ref="A41:Q41"/>
    <mergeCell ref="V21:AC21"/>
    <mergeCell ref="AF23:AG23"/>
    <mergeCell ref="AD24:AE24"/>
    <mergeCell ref="AF24:AG24"/>
    <mergeCell ref="V24:W24"/>
    <mergeCell ref="X24:Y24"/>
    <mergeCell ref="Z24:AA24"/>
    <mergeCell ref="AB24:AC24"/>
    <mergeCell ref="V22:W22"/>
    <mergeCell ref="X22:Y22"/>
    <mergeCell ref="AD25:AE25"/>
    <mergeCell ref="AF25:AG25"/>
    <mergeCell ref="R22:S22"/>
    <mergeCell ref="T22:U22"/>
    <mergeCell ref="R23:S23"/>
    <mergeCell ref="T23:U23"/>
    <mergeCell ref="Z25:AA25"/>
    <mergeCell ref="AB25:AC25"/>
    <mergeCell ref="R24:S24"/>
    <mergeCell ref="T24:U24"/>
    <mergeCell ref="R25:S25"/>
    <mergeCell ref="T25:U25"/>
    <mergeCell ref="V25:W25"/>
    <mergeCell ref="X25:Y25"/>
    <mergeCell ref="Z22:AA22"/>
    <mergeCell ref="AB22:AC22"/>
    <mergeCell ref="V23:W23"/>
    <mergeCell ref="X23:Y23"/>
    <mergeCell ref="Z23:AA23"/>
    <mergeCell ref="AB23:AC23"/>
    <mergeCell ref="R27:X27"/>
    <mergeCell ref="R26:X26"/>
    <mergeCell ref="Y26:AA26"/>
    <mergeCell ref="Y27:AA27"/>
    <mergeCell ref="R28:AG28"/>
    <mergeCell ref="R29:U29"/>
    <mergeCell ref="AH25:AS27"/>
    <mergeCell ref="AH42:AS43"/>
    <mergeCell ref="AH35:AS38"/>
    <mergeCell ref="AH39:AS40"/>
    <mergeCell ref="W29:Z29"/>
    <mergeCell ref="AB29:AG29"/>
    <mergeCell ref="AH33:AS34"/>
    <mergeCell ref="AH30:AS32"/>
    <mergeCell ref="R30:AG30"/>
    <mergeCell ref="R31:AG31"/>
    <mergeCell ref="AH19:AS20"/>
    <mergeCell ref="AH28:AS29"/>
    <mergeCell ref="AB26:AB27"/>
    <mergeCell ref="AC26:AG26"/>
    <mergeCell ref="AC27:AG27"/>
    <mergeCell ref="AD20:AG20"/>
    <mergeCell ref="AD21:AG21"/>
    <mergeCell ref="AD22:AE22"/>
    <mergeCell ref="R33:X33"/>
    <mergeCell ref="R34:X34"/>
    <mergeCell ref="AA34:AG34"/>
    <mergeCell ref="AA33:AG33"/>
    <mergeCell ref="AD39:AG39"/>
    <mergeCell ref="AD40:AG40"/>
    <mergeCell ref="R41:AG41"/>
    <mergeCell ref="R42:V42"/>
    <mergeCell ref="Z42:AG43"/>
    <mergeCell ref="R39:AB39"/>
    <mergeCell ref="R40:AB40"/>
    <mergeCell ref="AC39:AC40"/>
    <mergeCell ref="R43:V43"/>
    <mergeCell ref="W42:W43"/>
    <mergeCell ref="X42:X43"/>
    <mergeCell ref="Y42:Y43"/>
    <mergeCell ref="R4:X4"/>
    <mergeCell ref="AH22:AS24"/>
    <mergeCell ref="R38:AG38"/>
    <mergeCell ref="R35:AG35"/>
    <mergeCell ref="R36:W36"/>
    <mergeCell ref="R37:W37"/>
    <mergeCell ref="X36:X37"/>
    <mergeCell ref="AE36:AG36"/>
    <mergeCell ref="AE37:AG37"/>
    <mergeCell ref="Y33:Z34"/>
    <mergeCell ref="A12:H12"/>
    <mergeCell ref="F11:H11"/>
    <mergeCell ref="AF22:AG22"/>
    <mergeCell ref="AD23:AE23"/>
    <mergeCell ref="AD36:AD37"/>
    <mergeCell ref="Y36:AC36"/>
    <mergeCell ref="Y37:AC37"/>
    <mergeCell ref="R32:AG32"/>
  </mergeCells>
  <conditionalFormatting sqref="M17:Q18 C2:H3 D4:H5 E6:H6 O2:Q3 N4:Q4 I9:L12 I15:L16 M21:Q22 Y1:AA4 AB2:AM2 AN4:AS4 AB4:AG4 AH12:AJ13 AH16:AJ17 Y16:AA17 Y12:AA13 R21:AG21 T22:U23 X22:Y23 AB22:AC22 AF22:AG22">
    <cfRule type="cellIs" priority="1" dxfId="0" operator="equal" stopIfTrue="1">
      <formula>""</formula>
    </cfRule>
  </conditionalFormatting>
  <conditionalFormatting sqref="A7:H8">
    <cfRule type="cellIs" priority="2" dxfId="1" operator="equal" stopIfTrue="1">
      <formula>"CAUTION"</formula>
    </cfRule>
  </conditionalFormatting>
  <printOptions/>
  <pageMargins left="0.3" right="0.24" top="0.5" bottom="0.5" header="0.5" footer="0.5"/>
  <pageSetup horizontalDpi="600" verticalDpi="600" orientation="landscape" r:id="rId4"/>
  <ignoredErrors>
    <ignoredError sqref="V12 AK14 V14"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Air Force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C-130 Fuel Planning</dc:title>
  <dc:subject/>
  <dc:creator>Capt Wes Robinson, KyANG</dc:creator>
  <cp:keywords/>
  <dc:description/>
  <cp:lastModifiedBy>Wes</cp:lastModifiedBy>
  <cp:lastPrinted>2006-10-23T17:18:05Z</cp:lastPrinted>
  <dcterms:created xsi:type="dcterms:W3CDTF">2004-09-29T19:55:33Z</dcterms:created>
  <dcterms:modified xsi:type="dcterms:W3CDTF">2006-10-24T16:37:15Z</dcterms:modified>
  <cp:category/>
  <cp:version/>
  <cp:contentType/>
  <cp:contentStatus/>
</cp:coreProperties>
</file>